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SVE\2023\IZVRŠENJE 2023\"/>
    </mc:Choice>
  </mc:AlternateContent>
  <xr:revisionPtr revIDLastSave="0" documentId="13_ncr:1_{9CF2E971-853A-422D-AB7D-BBD63955A99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Ekonomska" sheetId="12" r:id="rId1"/>
    <sheet name="Po izvorima" sheetId="13" r:id="rId2"/>
    <sheet name="Rashodi -funkcijska" sheetId="9" r:id="rId3"/>
    <sheet name="Programska" sheetId="14" r:id="rId4"/>
    <sheet name="Sažetak" sheetId="1" r:id="rId5"/>
    <sheet name="Kontrolna tablica" sheetId="10" r:id="rId6"/>
  </sheets>
  <definedNames>
    <definedName name="__CDS_P1_G1__" localSheetId="1">'Po izvorima'!$A$7:$J$23</definedName>
    <definedName name="__CDS_P1_G1__" localSheetId="3">Programska!#REF!</definedName>
    <definedName name="__CDS_P1_G1__">Ekonomska!$A$7:$J$79</definedName>
    <definedName name="__CDS_P1_G2__" localSheetId="1">'Po izvorima'!$A$9:$J$22</definedName>
    <definedName name="__CDS_P1_G2__" localSheetId="3">Programska!#REF!</definedName>
    <definedName name="__CDS_P1_G2__">Ekonomska!$A$9:$J$21</definedName>
    <definedName name="__CDS_P1_G3__" localSheetId="1">'Po izvorima'!$A$11:$J$21</definedName>
    <definedName name="__CDS_P1_G3__" localSheetId="3">Programska!#REF!</definedName>
    <definedName name="__CDS_P1_G3__">Ekonomska!$A$11:$J$20</definedName>
    <definedName name="__CDS_P1_G4__" localSheetId="1">'Po izvorima'!$A$13:$J$20</definedName>
    <definedName name="__CDS_P1_G4__" localSheetId="3">Programska!#REF!</definedName>
    <definedName name="__CDS_P1_G4__">Ekonomska!$A$13:$J$19</definedName>
    <definedName name="__CDS_P1_G5__" localSheetId="1">'Po izvorima'!$A$15:$J$19</definedName>
    <definedName name="__CDS_P1_G5__" localSheetId="3">Programska!#REF!</definedName>
    <definedName name="__CDS_P1_G5__">Ekonomska!$A$15:$J$18</definedName>
    <definedName name="__CDS_P1_G6__" localSheetId="1">'Po izvorima'!$A$17:$J$17</definedName>
    <definedName name="__CDS_P1_G6__" localSheetId="3">Programska!#REF!</definedName>
    <definedName name="__CDS_P1_G6__">Ekonomska!$A$17:$J$17</definedName>
    <definedName name="__CDS_T2_G1__" localSheetId="1">'Po izvorima'!#REF!</definedName>
    <definedName name="__CDS_T2_G1__" localSheetId="3">Programska!#REF!</definedName>
    <definedName name="__CDS_T2_G1__">Ekonomska!#REF!</definedName>
    <definedName name="__CDS_T3_G1__" localSheetId="1">'Po izvorima'!#REF!</definedName>
    <definedName name="__CDS_T3_G1__" localSheetId="3">Programska!#REF!</definedName>
    <definedName name="__CDS_T3_G1__">Ekonomska!#REF!</definedName>
    <definedName name="__CDS_T3_G2__" localSheetId="1">'Po izvorima'!#REF!</definedName>
    <definedName name="__CDS_T3_G2__" localSheetId="3">Programska!#REF!</definedName>
    <definedName name="__CDS_T3_G2__">Ekonomska!#REF!</definedName>
    <definedName name="__CDS_T3_G3__" localSheetId="1">'Po izvorima'!#REF!</definedName>
    <definedName name="__CDS_T3_G3__" localSheetId="3">Programska!#REF!</definedName>
    <definedName name="__CDS_T3_G3__">Ekonomska!#REF!</definedName>
    <definedName name="__CDSG1__" localSheetId="1">'Po izvorima'!$A$96:$J$368</definedName>
    <definedName name="__CDSG1__" localSheetId="3">Programska!$A$11:$E$102</definedName>
    <definedName name="__CDSG1__">Ekonomska!$A$88:$J$273</definedName>
    <definedName name="__CDSG2__" localSheetId="1">'Po izvorima'!$A$98:$J$367</definedName>
    <definedName name="__CDSG2__" localSheetId="3">Programska!$A$13:$E$101</definedName>
    <definedName name="__CDSG2__">Ekonomska!$A$90:$J$151</definedName>
    <definedName name="__CDSG3__" localSheetId="1">'Po izvorima'!$A$100:$J$193</definedName>
    <definedName name="__CDSG3__" localSheetId="3">Programska!$A$15:$E$48</definedName>
    <definedName name="__CDSG3__">Ekonomska!$A$92:$J$112</definedName>
    <definedName name="__CDSG4__" localSheetId="1">'Po izvorima'!$A$102:$J$192</definedName>
    <definedName name="__CDSG4__" localSheetId="3">Programska!$A$17:$E$47</definedName>
    <definedName name="__CDSG4__">Ekonomska!$A$94:$J$111</definedName>
    <definedName name="__CDSG5__" localSheetId="1">'Po izvorima'!$A$104:$J$163</definedName>
    <definedName name="__CDSG5__" localSheetId="3">Programska!$A$19:$E$46</definedName>
    <definedName name="__CDSG5__">Ekonomska!$A$96:$J$110</definedName>
    <definedName name="__CDSG6__" localSheetId="1">'Po izvorima'!$A$106:$J$162</definedName>
    <definedName name="__CDSG6__" localSheetId="3">Programska!$A$21:$E$31</definedName>
    <definedName name="__CDSG6__">Ekonomska!$A$98:$J$109</definedName>
    <definedName name="__CDSG7__" localSheetId="1">'Po izvorima'!$A$108:$J$123</definedName>
    <definedName name="__CDSG7__" localSheetId="3">Programska!$A$23:$E$30</definedName>
    <definedName name="__CDSG7__">Ekonomska!$A$100:$J$108</definedName>
    <definedName name="__CDSG8__" localSheetId="1">'Po izvorima'!$A$110:$J$114</definedName>
    <definedName name="__CDSG8__" localSheetId="3">Programska!$A$25:$E$29</definedName>
    <definedName name="__CDSG8__">Ekonomska!$A$102:$J$107</definedName>
    <definedName name="__CDSG9__" localSheetId="1">'Po izvorima'!$112:$112</definedName>
    <definedName name="__CDSG9__" localSheetId="3">Programska!$28:$28</definedName>
    <definedName name="__CDSG9__">Ekonomska!$104:$104</definedName>
    <definedName name="__CDSNaslov__" localSheetId="1">'Po izvorima'!$A$1:$L$94</definedName>
    <definedName name="__CDSNaslov__" localSheetId="3">Programska!$A$1:$L$9</definedName>
    <definedName name="__CDSNaslov__">Ekonomska!$A$1:$L$86</definedName>
    <definedName name="__CDSNaslov_T2__" localSheetId="1">'Po izvorima'!#REF!</definedName>
    <definedName name="__CDSNaslov_T2__" localSheetId="3">Programska!#REF!</definedName>
    <definedName name="__CDSNaslov_T2__">Ekonomska!#REF!</definedName>
    <definedName name="__CDSNaslov_T3__" localSheetId="1">'Po izvorima'!#REF!</definedName>
    <definedName name="__CDSNaslov_T3__" localSheetId="3">Programska!#REF!</definedName>
    <definedName name="__CDSNaslov_T3__">Ekonomska!#REF!</definedName>
    <definedName name="__Main__" localSheetId="1">'Po izvorima'!$A$1:$L$374</definedName>
    <definedName name="__Main__" localSheetId="3">Programska!$A$1:$L$108</definedName>
    <definedName name="__Main__">Ekonomska!$A$1:$L$369</definedName>
    <definedName name="_xlnm.Print_Area" localSheetId="5">'Kontrolna tablica'!$A$241:$G$288</definedName>
    <definedName name="_xlnm.Print_Area" localSheetId="4">Sažetak!$A$1:$H$13</definedName>
  </definedNames>
  <calcPr calcId="191029"/>
</workbook>
</file>

<file path=xl/calcChain.xml><?xml version="1.0" encoding="utf-8"?>
<calcChain xmlns="http://schemas.openxmlformats.org/spreadsheetml/2006/main">
  <c r="E94" i="14" l="1"/>
  <c r="D92" i="14"/>
  <c r="D86" i="14" s="1"/>
  <c r="D84" i="14" s="1"/>
  <c r="C92" i="14"/>
  <c r="E92" i="14" s="1"/>
  <c r="E90" i="14"/>
  <c r="E88" i="14"/>
  <c r="D88" i="14"/>
  <c r="C88" i="14"/>
  <c r="E80" i="14"/>
  <c r="D78" i="14"/>
  <c r="C78" i="14"/>
  <c r="E78" i="14" s="1"/>
  <c r="D76" i="14"/>
  <c r="D74" i="14" s="1"/>
  <c r="D72" i="14" s="1"/>
  <c r="D70" i="14" s="1"/>
  <c r="D68" i="14" s="1"/>
  <c r="C76" i="14"/>
  <c r="C74" i="14" s="1"/>
  <c r="E61" i="14"/>
  <c r="D59" i="14"/>
  <c r="D57" i="14" s="1"/>
  <c r="D55" i="14" s="1"/>
  <c r="D53" i="14" s="1"/>
  <c r="D51" i="14" s="1"/>
  <c r="D49" i="14" s="1"/>
  <c r="C59" i="14"/>
  <c r="E59" i="14" s="1"/>
  <c r="E42" i="14"/>
  <c r="E40" i="14"/>
  <c r="D40" i="14"/>
  <c r="C40" i="14"/>
  <c r="E38" i="14"/>
  <c r="D36" i="14"/>
  <c r="C36" i="14"/>
  <c r="C34" i="14" s="1"/>
  <c r="D34" i="14"/>
  <c r="D32" i="14" s="1"/>
  <c r="E28" i="14"/>
  <c r="D25" i="14"/>
  <c r="D23" i="14" s="1"/>
  <c r="D21" i="14" s="1"/>
  <c r="C25" i="14"/>
  <c r="C23" i="14" s="1"/>
  <c r="G360" i="13"/>
  <c r="F360" i="13"/>
  <c r="E358" i="13"/>
  <c r="F358" i="13" s="1"/>
  <c r="D358" i="13"/>
  <c r="C358" i="13"/>
  <c r="D356" i="13"/>
  <c r="C356" i="13"/>
  <c r="G353" i="13"/>
  <c r="F353" i="13"/>
  <c r="E351" i="13"/>
  <c r="D351" i="13"/>
  <c r="G351" i="13" s="1"/>
  <c r="C351" i="13"/>
  <c r="F351" i="13" s="1"/>
  <c r="G349" i="13"/>
  <c r="F349" i="13"/>
  <c r="E347" i="13"/>
  <c r="D347" i="13"/>
  <c r="G347" i="13" s="1"/>
  <c r="C347" i="13"/>
  <c r="F347" i="13" s="1"/>
  <c r="E345" i="13"/>
  <c r="C335" i="13"/>
  <c r="G328" i="13"/>
  <c r="E326" i="13"/>
  <c r="D326" i="13"/>
  <c r="G326" i="13" s="1"/>
  <c r="C326" i="13"/>
  <c r="F326" i="13" s="1"/>
  <c r="G324" i="13"/>
  <c r="F324" i="13"/>
  <c r="G322" i="13"/>
  <c r="E322" i="13"/>
  <c r="D322" i="13"/>
  <c r="C322" i="13"/>
  <c r="F322" i="13" s="1"/>
  <c r="E320" i="13"/>
  <c r="E318" i="13" s="1"/>
  <c r="E306" i="13" s="1"/>
  <c r="D320" i="13"/>
  <c r="G320" i="13" s="1"/>
  <c r="G314" i="13"/>
  <c r="G312" i="13"/>
  <c r="E312" i="13"/>
  <c r="D312" i="13"/>
  <c r="C312" i="13"/>
  <c r="F312" i="13" s="1"/>
  <c r="E310" i="13"/>
  <c r="E308" i="13" s="1"/>
  <c r="D310" i="13"/>
  <c r="D308" i="13" s="1"/>
  <c r="C310" i="13"/>
  <c r="C308" i="13" s="1"/>
  <c r="G300" i="13"/>
  <c r="F300" i="13"/>
  <c r="E298" i="13"/>
  <c r="D298" i="13"/>
  <c r="G298" i="13" s="1"/>
  <c r="C298" i="13"/>
  <c r="F298" i="13" s="1"/>
  <c r="G296" i="13"/>
  <c r="E294" i="13"/>
  <c r="D294" i="13"/>
  <c r="D287" i="13" s="1"/>
  <c r="C294" i="13"/>
  <c r="F294" i="13" s="1"/>
  <c r="G292" i="13"/>
  <c r="G291" i="13"/>
  <c r="E289" i="13"/>
  <c r="D289" i="13"/>
  <c r="G289" i="13" s="1"/>
  <c r="C289" i="13"/>
  <c r="F289" i="13" s="1"/>
  <c r="E287" i="13"/>
  <c r="E283" i="13" s="1"/>
  <c r="C285" i="13"/>
  <c r="G279" i="13"/>
  <c r="F279" i="13"/>
  <c r="G278" i="13"/>
  <c r="F278" i="13"/>
  <c r="E276" i="13"/>
  <c r="F276" i="13" s="1"/>
  <c r="D276" i="13"/>
  <c r="G276" i="13" s="1"/>
  <c r="C276" i="13"/>
  <c r="C274" i="13"/>
  <c r="F273" i="13"/>
  <c r="F272" i="13"/>
  <c r="G271" i="13"/>
  <c r="F271" i="13"/>
  <c r="G270" i="13"/>
  <c r="F270" i="13"/>
  <c r="G268" i="13"/>
  <c r="F268" i="13"/>
  <c r="G267" i="13"/>
  <c r="F267" i="13"/>
  <c r="G266" i="13"/>
  <c r="F266" i="13"/>
  <c r="F265" i="13"/>
  <c r="E264" i="13"/>
  <c r="F264" i="13" s="1"/>
  <c r="D264" i="13"/>
  <c r="G264" i="13" s="1"/>
  <c r="C264" i="13"/>
  <c r="F263" i="13"/>
  <c r="G262" i="13"/>
  <c r="F262" i="13"/>
  <c r="G261" i="13"/>
  <c r="F261" i="13"/>
  <c r="G260" i="13"/>
  <c r="F260" i="13"/>
  <c r="G259" i="13"/>
  <c r="F259" i="13"/>
  <c r="G258" i="13"/>
  <c r="F258" i="13"/>
  <c r="G257" i="13"/>
  <c r="F257" i="13"/>
  <c r="G256" i="13"/>
  <c r="F256" i="13"/>
  <c r="G255" i="13"/>
  <c r="F255" i="13"/>
  <c r="F254" i="13"/>
  <c r="E253" i="13"/>
  <c r="F253" i="13" s="1"/>
  <c r="D253" i="13"/>
  <c r="G253" i="13" s="1"/>
  <c r="C253" i="13"/>
  <c r="F252" i="13"/>
  <c r="G251" i="13"/>
  <c r="F251" i="13"/>
  <c r="G250" i="13"/>
  <c r="F250" i="13"/>
  <c r="G249" i="13"/>
  <c r="F249" i="13"/>
  <c r="G248" i="13"/>
  <c r="F248" i="13"/>
  <c r="G247" i="13"/>
  <c r="F247" i="13"/>
  <c r="F245" i="13"/>
  <c r="E244" i="13"/>
  <c r="F244" i="13" s="1"/>
  <c r="D244" i="13"/>
  <c r="D237" i="13" s="1"/>
  <c r="C244" i="13"/>
  <c r="F243" i="13"/>
  <c r="G242" i="13"/>
  <c r="F242" i="13"/>
  <c r="G241" i="13"/>
  <c r="F241" i="13"/>
  <c r="E239" i="13"/>
  <c r="G239" i="13" s="1"/>
  <c r="D239" i="13"/>
  <c r="C239" i="13"/>
  <c r="C237" i="13"/>
  <c r="G234" i="13"/>
  <c r="F234" i="13"/>
  <c r="F233" i="13"/>
  <c r="E232" i="13"/>
  <c r="F232" i="13" s="1"/>
  <c r="D232" i="13"/>
  <c r="G232" i="13" s="1"/>
  <c r="C232" i="13"/>
  <c r="F231" i="13"/>
  <c r="G230" i="13"/>
  <c r="F229" i="13"/>
  <c r="E228" i="13"/>
  <c r="F228" i="13" s="1"/>
  <c r="D228" i="13"/>
  <c r="G228" i="13" s="1"/>
  <c r="C228" i="13"/>
  <c r="C221" i="13" s="1"/>
  <c r="F227" i="13"/>
  <c r="G226" i="13"/>
  <c r="F226" i="13"/>
  <c r="G225" i="13"/>
  <c r="F225" i="13"/>
  <c r="E223" i="13"/>
  <c r="E221" i="13" s="1"/>
  <c r="D223" i="13"/>
  <c r="G223" i="13" s="1"/>
  <c r="C223" i="13"/>
  <c r="G206" i="13"/>
  <c r="F206" i="13"/>
  <c r="E204" i="13"/>
  <c r="F204" i="13" s="1"/>
  <c r="D204" i="13"/>
  <c r="G204" i="13" s="1"/>
  <c r="C204" i="13"/>
  <c r="C202" i="13"/>
  <c r="E185" i="13"/>
  <c r="D185" i="13"/>
  <c r="G185" i="13" s="1"/>
  <c r="C185" i="13"/>
  <c r="F185" i="13" s="1"/>
  <c r="G181" i="13"/>
  <c r="F181" i="13"/>
  <c r="E181" i="13"/>
  <c r="D181" i="13"/>
  <c r="C181" i="13"/>
  <c r="E179" i="13"/>
  <c r="E177" i="13" s="1"/>
  <c r="D179" i="13"/>
  <c r="D177" i="13" s="1"/>
  <c r="G177" i="13" s="1"/>
  <c r="C179" i="13"/>
  <c r="C177" i="13" s="1"/>
  <c r="F170" i="13"/>
  <c r="E170" i="13"/>
  <c r="E168" i="13" s="1"/>
  <c r="E166" i="13" s="1"/>
  <c r="D170" i="13"/>
  <c r="D168" i="13" s="1"/>
  <c r="C170" i="13"/>
  <c r="C168" i="13" s="1"/>
  <c r="C166" i="13" s="1"/>
  <c r="G159" i="13"/>
  <c r="F159" i="13"/>
  <c r="G157" i="13"/>
  <c r="F157" i="13"/>
  <c r="E157" i="13"/>
  <c r="D157" i="13"/>
  <c r="C157" i="13"/>
  <c r="E155" i="13"/>
  <c r="F155" i="13" s="1"/>
  <c r="D155" i="13"/>
  <c r="G155" i="13" s="1"/>
  <c r="C155" i="13"/>
  <c r="G152" i="13"/>
  <c r="F152" i="13"/>
  <c r="G151" i="13"/>
  <c r="F151" i="13"/>
  <c r="F150" i="13"/>
  <c r="G149" i="13"/>
  <c r="F149" i="13"/>
  <c r="E149" i="13"/>
  <c r="D149" i="13"/>
  <c r="C149" i="13"/>
  <c r="F148" i="13"/>
  <c r="G147" i="13"/>
  <c r="F147" i="13"/>
  <c r="G146" i="13"/>
  <c r="F146" i="13"/>
  <c r="G145" i="13"/>
  <c r="F145" i="13"/>
  <c r="G144" i="13"/>
  <c r="F144" i="13"/>
  <c r="G143" i="13"/>
  <c r="F143" i="13"/>
  <c r="G142" i="13"/>
  <c r="F142" i="13"/>
  <c r="G141" i="13"/>
  <c r="F141" i="13"/>
  <c r="F140" i="13"/>
  <c r="E139" i="13"/>
  <c r="F139" i="13" s="1"/>
  <c r="D139" i="13"/>
  <c r="G139" i="13" s="1"/>
  <c r="C139" i="13"/>
  <c r="F138" i="13"/>
  <c r="G137" i="13"/>
  <c r="F137" i="13"/>
  <c r="G136" i="13"/>
  <c r="F136" i="13"/>
  <c r="G135" i="13"/>
  <c r="F135" i="13"/>
  <c r="G134" i="13"/>
  <c r="F134" i="13"/>
  <c r="F133" i="13"/>
  <c r="E132" i="13"/>
  <c r="F132" i="13" s="1"/>
  <c r="D132" i="13"/>
  <c r="G132" i="13" s="1"/>
  <c r="C132" i="13"/>
  <c r="F131" i="13"/>
  <c r="G130" i="13"/>
  <c r="F130" i="13"/>
  <c r="G129" i="13"/>
  <c r="F129" i="13"/>
  <c r="G128" i="13"/>
  <c r="F128" i="13"/>
  <c r="G126" i="13"/>
  <c r="F126" i="13"/>
  <c r="E126" i="13"/>
  <c r="D126" i="13"/>
  <c r="C126" i="13"/>
  <c r="E124" i="13"/>
  <c r="D124" i="13"/>
  <c r="G124" i="13" s="1"/>
  <c r="C124" i="13"/>
  <c r="F124" i="13" s="1"/>
  <c r="G121" i="13"/>
  <c r="F121" i="13"/>
  <c r="F120" i="13"/>
  <c r="E119" i="13"/>
  <c r="F119" i="13" s="1"/>
  <c r="D119" i="13"/>
  <c r="G119" i="13" s="1"/>
  <c r="C119" i="13"/>
  <c r="F118" i="13"/>
  <c r="G117" i="13"/>
  <c r="F117" i="13"/>
  <c r="F116" i="13"/>
  <c r="E115" i="13"/>
  <c r="F115" i="13" s="1"/>
  <c r="D115" i="13"/>
  <c r="C115" i="13"/>
  <c r="F114" i="13"/>
  <c r="G113" i="13"/>
  <c r="F113" i="13"/>
  <c r="G112" i="13"/>
  <c r="F112" i="13"/>
  <c r="G110" i="13"/>
  <c r="F110" i="13"/>
  <c r="E110" i="13"/>
  <c r="D110" i="13"/>
  <c r="C110" i="13"/>
  <c r="C108" i="13"/>
  <c r="G95" i="13"/>
  <c r="F95" i="13"/>
  <c r="E95" i="13"/>
  <c r="D95" i="13"/>
  <c r="C95" i="13"/>
  <c r="A95" i="13"/>
  <c r="E90" i="13"/>
  <c r="G83" i="13"/>
  <c r="E81" i="13"/>
  <c r="E79" i="13" s="1"/>
  <c r="E77" i="13" s="1"/>
  <c r="E75" i="13" s="1"/>
  <c r="E73" i="13" s="1"/>
  <c r="D81" i="13"/>
  <c r="G81" i="13" s="1"/>
  <c r="C81" i="13"/>
  <c r="F81" i="13" s="1"/>
  <c r="G67" i="13"/>
  <c r="F67" i="13"/>
  <c r="E64" i="13"/>
  <c r="F64" i="13" s="1"/>
  <c r="D64" i="13"/>
  <c r="C64" i="13"/>
  <c r="D62" i="13"/>
  <c r="C62" i="13"/>
  <c r="G53" i="13"/>
  <c r="F53" i="13"/>
  <c r="G52" i="13"/>
  <c r="F52" i="13"/>
  <c r="E50" i="13"/>
  <c r="F50" i="13" s="1"/>
  <c r="D50" i="13"/>
  <c r="C50" i="13"/>
  <c r="D48" i="13"/>
  <c r="C48" i="13"/>
  <c r="G35" i="13"/>
  <c r="F35" i="13"/>
  <c r="G34" i="13"/>
  <c r="F34" i="13"/>
  <c r="E32" i="13"/>
  <c r="D32" i="13"/>
  <c r="G32" i="13" s="1"/>
  <c r="C32" i="13"/>
  <c r="F32" i="13" s="1"/>
  <c r="E30" i="13"/>
  <c r="E28" i="13"/>
  <c r="E26" i="13" s="1"/>
  <c r="E24" i="13" s="1"/>
  <c r="G18" i="13"/>
  <c r="F18" i="13"/>
  <c r="G17" i="13"/>
  <c r="F17" i="13"/>
  <c r="G15" i="13"/>
  <c r="E15" i="13"/>
  <c r="F15" i="13" s="1"/>
  <c r="D15" i="13"/>
  <c r="C15" i="13"/>
  <c r="E13" i="13"/>
  <c r="F13" i="13" s="1"/>
  <c r="D13" i="13"/>
  <c r="G13" i="13" s="1"/>
  <c r="C13" i="13"/>
  <c r="C11" i="13"/>
  <c r="F364" i="12"/>
  <c r="C363" i="12"/>
  <c r="C362" i="12"/>
  <c r="G351" i="12"/>
  <c r="E349" i="12"/>
  <c r="E347" i="12" s="1"/>
  <c r="E345" i="12" s="1"/>
  <c r="E343" i="12" s="1"/>
  <c r="E341" i="12" s="1"/>
  <c r="E339" i="12" s="1"/>
  <c r="D349" i="12"/>
  <c r="G349" i="12" s="1"/>
  <c r="C349" i="12"/>
  <c r="F349" i="12" s="1"/>
  <c r="G332" i="12"/>
  <c r="G330" i="12"/>
  <c r="E330" i="12"/>
  <c r="D330" i="12"/>
  <c r="C330" i="12"/>
  <c r="F330" i="12" s="1"/>
  <c r="E328" i="12"/>
  <c r="E326" i="12" s="1"/>
  <c r="E324" i="12" s="1"/>
  <c r="E322" i="12" s="1"/>
  <c r="E320" i="12" s="1"/>
  <c r="D328" i="12"/>
  <c r="G328" i="12" s="1"/>
  <c r="G313" i="12"/>
  <c r="G312" i="12"/>
  <c r="G310" i="12"/>
  <c r="F310" i="12"/>
  <c r="E310" i="12"/>
  <c r="D310" i="12"/>
  <c r="C310" i="12"/>
  <c r="E308" i="12"/>
  <c r="E306" i="12" s="1"/>
  <c r="E304" i="12" s="1"/>
  <c r="E302" i="12" s="1"/>
  <c r="E300" i="12" s="1"/>
  <c r="D308" i="12"/>
  <c r="D306" i="12" s="1"/>
  <c r="C308" i="12"/>
  <c r="F308" i="12" s="1"/>
  <c r="G293" i="12"/>
  <c r="F293" i="12"/>
  <c r="E291" i="12"/>
  <c r="D291" i="12"/>
  <c r="C291" i="12"/>
  <c r="D289" i="12"/>
  <c r="C289" i="12"/>
  <c r="C287" i="12" s="1"/>
  <c r="G265" i="12"/>
  <c r="F265" i="12"/>
  <c r="G264" i="12"/>
  <c r="F264" i="12"/>
  <c r="E262" i="12"/>
  <c r="E260" i="12" s="1"/>
  <c r="E258" i="12" s="1"/>
  <c r="E256" i="12" s="1"/>
  <c r="D262" i="12"/>
  <c r="G262" i="12" s="1"/>
  <c r="C262" i="12"/>
  <c r="F262" i="12" s="1"/>
  <c r="E254" i="12"/>
  <c r="E252" i="12" s="1"/>
  <c r="E250" i="12" s="1"/>
  <c r="C252" i="12"/>
  <c r="C250" i="12"/>
  <c r="G242" i="12"/>
  <c r="F242" i="12"/>
  <c r="G241" i="12"/>
  <c r="F241" i="12"/>
  <c r="G240" i="12"/>
  <c r="F240" i="12"/>
  <c r="G239" i="12"/>
  <c r="F239" i="12"/>
  <c r="G238" i="12"/>
  <c r="F238" i="12"/>
  <c r="G237" i="12"/>
  <c r="F237" i="12"/>
  <c r="E235" i="12"/>
  <c r="D235" i="12"/>
  <c r="G235" i="12" s="1"/>
  <c r="C235" i="12"/>
  <c r="F235" i="12" s="1"/>
  <c r="E233" i="12"/>
  <c r="E231" i="12" s="1"/>
  <c r="E229" i="12" s="1"/>
  <c r="E227" i="12" s="1"/>
  <c r="E225" i="12" s="1"/>
  <c r="G218" i="12"/>
  <c r="F218" i="12"/>
  <c r="G217" i="12"/>
  <c r="F217" i="12"/>
  <c r="G216" i="12"/>
  <c r="F216" i="12"/>
  <c r="G215" i="12"/>
  <c r="F215" i="12"/>
  <c r="G214" i="12"/>
  <c r="F214" i="12"/>
  <c r="G213" i="12"/>
  <c r="F213" i="12"/>
  <c r="G212" i="12"/>
  <c r="F212" i="12"/>
  <c r="G211" i="12"/>
  <c r="F211" i="12"/>
  <c r="G209" i="12"/>
  <c r="F209" i="12"/>
  <c r="E209" i="12"/>
  <c r="D209" i="12"/>
  <c r="C209" i="12"/>
  <c r="E207" i="12"/>
  <c r="E205" i="12" s="1"/>
  <c r="E203" i="12" s="1"/>
  <c r="E201" i="12" s="1"/>
  <c r="E199" i="12" s="1"/>
  <c r="D207" i="12"/>
  <c r="D205" i="12" s="1"/>
  <c r="C207" i="12"/>
  <c r="G192" i="12"/>
  <c r="F192" i="12"/>
  <c r="G191" i="12"/>
  <c r="F191" i="12"/>
  <c r="G190" i="12"/>
  <c r="F190" i="12"/>
  <c r="G189" i="12"/>
  <c r="F189" i="12"/>
  <c r="G188" i="12"/>
  <c r="F188" i="12"/>
  <c r="G186" i="12"/>
  <c r="F186" i="12"/>
  <c r="E186" i="12"/>
  <c r="D186" i="12"/>
  <c r="C186" i="12"/>
  <c r="E184" i="12"/>
  <c r="E182" i="12" s="1"/>
  <c r="D184" i="12"/>
  <c r="G184" i="12" s="1"/>
  <c r="C184" i="12"/>
  <c r="E180" i="12"/>
  <c r="E178" i="12" s="1"/>
  <c r="E176" i="12" s="1"/>
  <c r="G168" i="12"/>
  <c r="F168" i="12"/>
  <c r="G167" i="12"/>
  <c r="F167" i="12"/>
  <c r="G166" i="12"/>
  <c r="F166" i="12"/>
  <c r="E164" i="12"/>
  <c r="E162" i="12" s="1"/>
  <c r="E160" i="12" s="1"/>
  <c r="E158" i="12" s="1"/>
  <c r="E156" i="12" s="1"/>
  <c r="E154" i="12" s="1"/>
  <c r="D164" i="12"/>
  <c r="G164" i="12" s="1"/>
  <c r="C164" i="12"/>
  <c r="F164" i="12" s="1"/>
  <c r="G144" i="12"/>
  <c r="F144" i="12"/>
  <c r="G142" i="12"/>
  <c r="E142" i="12"/>
  <c r="D142" i="12"/>
  <c r="C142" i="12"/>
  <c r="F142" i="12" s="1"/>
  <c r="E140" i="12"/>
  <c r="E138" i="12" s="1"/>
  <c r="E136" i="12" s="1"/>
  <c r="E134" i="12" s="1"/>
  <c r="E132" i="12" s="1"/>
  <c r="D140" i="12"/>
  <c r="G125" i="12"/>
  <c r="F125" i="12"/>
  <c r="G123" i="12"/>
  <c r="E123" i="12"/>
  <c r="D123" i="12"/>
  <c r="C123" i="12"/>
  <c r="F123" i="12" s="1"/>
  <c r="E121" i="12"/>
  <c r="E119" i="12" s="1"/>
  <c r="E117" i="12" s="1"/>
  <c r="E115" i="12" s="1"/>
  <c r="E113" i="12" s="1"/>
  <c r="D121" i="12"/>
  <c r="G106" i="12"/>
  <c r="F106" i="12"/>
  <c r="G105" i="12"/>
  <c r="F105" i="12"/>
  <c r="G104" i="12"/>
  <c r="F104" i="12"/>
  <c r="E102" i="12"/>
  <c r="E100" i="12" s="1"/>
  <c r="E98" i="12" s="1"/>
  <c r="E96" i="12" s="1"/>
  <c r="E94" i="12" s="1"/>
  <c r="E92" i="12" s="1"/>
  <c r="E90" i="12" s="1"/>
  <c r="D102" i="12"/>
  <c r="G102" i="12" s="1"/>
  <c r="C102" i="12"/>
  <c r="G87" i="12"/>
  <c r="F87" i="12"/>
  <c r="E87" i="12"/>
  <c r="D87" i="12"/>
  <c r="C87" i="12"/>
  <c r="A87" i="12"/>
  <c r="G74" i="12"/>
  <c r="G73" i="12"/>
  <c r="F73" i="12"/>
  <c r="E71" i="12"/>
  <c r="E69" i="12" s="1"/>
  <c r="E67" i="12" s="1"/>
  <c r="E65" i="12" s="1"/>
  <c r="D71" i="12"/>
  <c r="G71" i="12" s="1"/>
  <c r="C71" i="12"/>
  <c r="F71" i="12" s="1"/>
  <c r="G59" i="12"/>
  <c r="F59" i="12"/>
  <c r="G58" i="12"/>
  <c r="F58" i="12"/>
  <c r="E56" i="12"/>
  <c r="E54" i="12" s="1"/>
  <c r="E52" i="12" s="1"/>
  <c r="E50" i="12" s="1"/>
  <c r="D56" i="12"/>
  <c r="G56" i="12" s="1"/>
  <c r="C56" i="12"/>
  <c r="F56" i="12" s="1"/>
  <c r="G45" i="12"/>
  <c r="F45" i="12"/>
  <c r="G43" i="12"/>
  <c r="E43" i="12"/>
  <c r="D43" i="12"/>
  <c r="C43" i="12"/>
  <c r="F43" i="12" s="1"/>
  <c r="E41" i="12"/>
  <c r="E39" i="12" s="1"/>
  <c r="E37" i="12" s="1"/>
  <c r="D41" i="12"/>
  <c r="G31" i="12"/>
  <c r="F31" i="12"/>
  <c r="G30" i="12"/>
  <c r="F30" i="12"/>
  <c r="G28" i="12"/>
  <c r="E28" i="12"/>
  <c r="D28" i="12"/>
  <c r="C28" i="12"/>
  <c r="F28" i="12" s="1"/>
  <c r="E26" i="12"/>
  <c r="E24" i="12" s="1"/>
  <c r="E22" i="12" s="1"/>
  <c r="E85" i="12" s="1"/>
  <c r="D26" i="12"/>
  <c r="G17" i="12"/>
  <c r="F17" i="12"/>
  <c r="F15" i="12"/>
  <c r="E15" i="12"/>
  <c r="D15" i="12"/>
  <c r="C15" i="12"/>
  <c r="D13" i="12"/>
  <c r="C13" i="12"/>
  <c r="F13" i="12" s="1"/>
  <c r="G287" i="10"/>
  <c r="F288" i="10"/>
  <c r="G288" i="10" s="1"/>
  <c r="F287" i="10"/>
  <c r="F286" i="10"/>
  <c r="G286" i="10" s="1"/>
  <c r="E289" i="10"/>
  <c r="E288" i="10"/>
  <c r="E287" i="10"/>
  <c r="E286" i="10"/>
  <c r="F284" i="10"/>
  <c r="G284" i="10" s="1"/>
  <c r="F283" i="10"/>
  <c r="G283" i="10" s="1"/>
  <c r="E284" i="10"/>
  <c r="E283" i="10"/>
  <c r="G269" i="10"/>
  <c r="G262" i="10"/>
  <c r="G261" i="10"/>
  <c r="E263" i="10"/>
  <c r="F258" i="10"/>
  <c r="G257" i="10"/>
  <c r="G256" i="10"/>
  <c r="G252" i="10"/>
  <c r="G251" i="10"/>
  <c r="E258" i="10"/>
  <c r="E253" i="10"/>
  <c r="F253" i="10"/>
  <c r="G247" i="10"/>
  <c r="G246" i="10"/>
  <c r="F248" i="10"/>
  <c r="F289" i="10" s="1"/>
  <c r="G289" i="10" s="1"/>
  <c r="E248" i="10"/>
  <c r="E13" i="9"/>
  <c r="F13" i="9"/>
  <c r="C11" i="9"/>
  <c r="D11" i="9"/>
  <c r="B11" i="9"/>
  <c r="D104" i="14" l="1"/>
  <c r="E74" i="14"/>
  <c r="E34" i="14"/>
  <c r="C32" i="14"/>
  <c r="E23" i="14"/>
  <c r="C21" i="14"/>
  <c r="D19" i="14"/>
  <c r="D17" i="14" s="1"/>
  <c r="D15" i="14" s="1"/>
  <c r="D13" i="14" s="1"/>
  <c r="D11" i="14" s="1"/>
  <c r="C86" i="14"/>
  <c r="E25" i="14"/>
  <c r="E76" i="14"/>
  <c r="E36" i="14"/>
  <c r="C57" i="14"/>
  <c r="F221" i="13"/>
  <c r="C219" i="13"/>
  <c r="D283" i="13"/>
  <c r="G283" i="13" s="1"/>
  <c r="G287" i="13"/>
  <c r="F356" i="13"/>
  <c r="G308" i="13"/>
  <c r="C164" i="13"/>
  <c r="G168" i="13"/>
  <c r="D166" i="13"/>
  <c r="E164" i="13"/>
  <c r="G237" i="13"/>
  <c r="E343" i="13"/>
  <c r="E341" i="13" s="1"/>
  <c r="E339" i="13" s="1"/>
  <c r="E337" i="13" s="1"/>
  <c r="F239" i="13"/>
  <c r="G64" i="13"/>
  <c r="D11" i="13"/>
  <c r="E48" i="13"/>
  <c r="E46" i="13" s="1"/>
  <c r="E44" i="13" s="1"/>
  <c r="E42" i="13" s="1"/>
  <c r="E93" i="13" s="1"/>
  <c r="E62" i="13"/>
  <c r="E60" i="13" s="1"/>
  <c r="E58" i="13" s="1"/>
  <c r="C79" i="13"/>
  <c r="C106" i="13"/>
  <c r="G115" i="13"/>
  <c r="G170" i="13"/>
  <c r="G179" i="13"/>
  <c r="D202" i="13"/>
  <c r="D221" i="13"/>
  <c r="E237" i="13"/>
  <c r="E219" i="13" s="1"/>
  <c r="D274" i="13"/>
  <c r="G310" i="13"/>
  <c r="D318" i="13"/>
  <c r="G318" i="13" s="1"/>
  <c r="E356" i="13"/>
  <c r="G356" i="13" s="1"/>
  <c r="D108" i="13"/>
  <c r="G50" i="13"/>
  <c r="E108" i="13"/>
  <c r="E106" i="13" s="1"/>
  <c r="E104" i="13" s="1"/>
  <c r="E102" i="13" s="1"/>
  <c r="F223" i="13"/>
  <c r="G358" i="13"/>
  <c r="E11" i="13"/>
  <c r="E9" i="13" s="1"/>
  <c r="E7" i="13" s="1"/>
  <c r="C30" i="13"/>
  <c r="C46" i="13"/>
  <c r="C60" i="13"/>
  <c r="D79" i="13"/>
  <c r="E202" i="13"/>
  <c r="E200" i="13" s="1"/>
  <c r="E198" i="13" s="1"/>
  <c r="E196" i="13" s="1"/>
  <c r="E194" i="13" s="1"/>
  <c r="G244" i="13"/>
  <c r="E274" i="13"/>
  <c r="F274" i="13" s="1"/>
  <c r="C9" i="13"/>
  <c r="D30" i="13"/>
  <c r="D46" i="13"/>
  <c r="D60" i="13"/>
  <c r="C200" i="13"/>
  <c r="C287" i="13"/>
  <c r="G294" i="13"/>
  <c r="C345" i="13"/>
  <c r="C320" i="13"/>
  <c r="D345" i="13"/>
  <c r="C285" i="12"/>
  <c r="F184" i="12"/>
  <c r="C182" i="12"/>
  <c r="F252" i="12"/>
  <c r="G289" i="12"/>
  <c r="G306" i="12"/>
  <c r="D304" i="12"/>
  <c r="G121" i="12"/>
  <c r="D119" i="12"/>
  <c r="E13" i="12"/>
  <c r="E11" i="12" s="1"/>
  <c r="E9" i="12" s="1"/>
  <c r="E7" i="12" s="1"/>
  <c r="G15" i="12"/>
  <c r="E289" i="12"/>
  <c r="E287" i="12" s="1"/>
  <c r="E285" i="12" s="1"/>
  <c r="E283" i="12" s="1"/>
  <c r="E281" i="12" s="1"/>
  <c r="E279" i="12" s="1"/>
  <c r="E274" i="12" s="1"/>
  <c r="G291" i="12"/>
  <c r="F291" i="12"/>
  <c r="E152" i="12"/>
  <c r="E88" i="12" s="1"/>
  <c r="F102" i="12"/>
  <c r="C100" i="12"/>
  <c r="F207" i="12"/>
  <c r="C205" i="12"/>
  <c r="G205" i="12"/>
  <c r="D203" i="12"/>
  <c r="G41" i="12"/>
  <c r="D39" i="12"/>
  <c r="G140" i="12"/>
  <c r="D138" i="12"/>
  <c r="G26" i="12"/>
  <c r="D24" i="12"/>
  <c r="F250" i="12"/>
  <c r="C306" i="12"/>
  <c r="D326" i="12"/>
  <c r="D100" i="12"/>
  <c r="C162" i="12"/>
  <c r="D182" i="12"/>
  <c r="G207" i="12"/>
  <c r="F289" i="12"/>
  <c r="G308" i="12"/>
  <c r="D11" i="12"/>
  <c r="C54" i="12"/>
  <c r="C69" i="12"/>
  <c r="D162" i="12"/>
  <c r="C260" i="12"/>
  <c r="D287" i="12"/>
  <c r="C347" i="12"/>
  <c r="C11" i="12"/>
  <c r="D54" i="12"/>
  <c r="D69" i="12"/>
  <c r="C233" i="12"/>
  <c r="D260" i="12"/>
  <c r="D347" i="12"/>
  <c r="C26" i="12"/>
  <c r="C41" i="12"/>
  <c r="C121" i="12"/>
  <c r="C140" i="12"/>
  <c r="D233" i="12"/>
  <c r="C328" i="12"/>
  <c r="F11" i="9"/>
  <c r="E11" i="9"/>
  <c r="F18" i="1"/>
  <c r="G18" i="1"/>
  <c r="H18" i="1"/>
  <c r="C19" i="14" l="1"/>
  <c r="E21" i="14"/>
  <c r="E57" i="14"/>
  <c r="C55" i="14"/>
  <c r="E32" i="14"/>
  <c r="C84" i="14"/>
  <c r="E86" i="14"/>
  <c r="E215" i="13"/>
  <c r="E213" i="13" s="1"/>
  <c r="E217" i="13"/>
  <c r="G274" i="13"/>
  <c r="F79" i="13"/>
  <c r="C77" i="13"/>
  <c r="F62" i="13"/>
  <c r="F345" i="13"/>
  <c r="C343" i="13"/>
  <c r="C283" i="13"/>
  <c r="F283" i="13" s="1"/>
  <c r="F287" i="13"/>
  <c r="G221" i="13"/>
  <c r="D219" i="13"/>
  <c r="G48" i="13"/>
  <c r="G202" i="13"/>
  <c r="D200" i="13"/>
  <c r="G11" i="13"/>
  <c r="D9" i="13"/>
  <c r="F202" i="13"/>
  <c r="F60" i="13"/>
  <c r="C58" i="13"/>
  <c r="F58" i="13" s="1"/>
  <c r="G108" i="13"/>
  <c r="D106" i="13"/>
  <c r="C217" i="13"/>
  <c r="F219" i="13"/>
  <c r="E370" i="13"/>
  <c r="E98" i="13"/>
  <c r="E96" i="13" s="1"/>
  <c r="E100" i="13"/>
  <c r="C198" i="13"/>
  <c r="F200" i="13"/>
  <c r="G60" i="13"/>
  <c r="D58" i="13"/>
  <c r="G58" i="13" s="1"/>
  <c r="D44" i="13"/>
  <c r="G46" i="13"/>
  <c r="F46" i="13"/>
  <c r="C44" i="13"/>
  <c r="F48" i="13"/>
  <c r="D306" i="13"/>
  <c r="G306" i="13" s="1"/>
  <c r="G79" i="13"/>
  <c r="D77" i="13"/>
  <c r="D343" i="13"/>
  <c r="G345" i="13"/>
  <c r="G30" i="13"/>
  <c r="D28" i="13"/>
  <c r="F30" i="13"/>
  <c r="C28" i="13"/>
  <c r="G62" i="13"/>
  <c r="F237" i="13"/>
  <c r="F108" i="13"/>
  <c r="F320" i="13"/>
  <c r="C318" i="13"/>
  <c r="C7" i="13"/>
  <c r="F7" i="13" s="1"/>
  <c r="F9" i="13"/>
  <c r="F106" i="13"/>
  <c r="C104" i="13"/>
  <c r="G166" i="13"/>
  <c r="D164" i="13"/>
  <c r="F11" i="13"/>
  <c r="E365" i="12"/>
  <c r="F41" i="12"/>
  <c r="C39" i="12"/>
  <c r="F11" i="12"/>
  <c r="C9" i="12"/>
  <c r="G24" i="12"/>
  <c r="D22" i="12"/>
  <c r="F182" i="12"/>
  <c r="C180" i="12"/>
  <c r="G182" i="12"/>
  <c r="D180" i="12"/>
  <c r="G162" i="12"/>
  <c r="D160" i="12"/>
  <c r="G138" i="12"/>
  <c r="D136" i="12"/>
  <c r="F100" i="12"/>
  <c r="C98" i="12"/>
  <c r="G119" i="12"/>
  <c r="D117" i="12"/>
  <c r="F285" i="12"/>
  <c r="C283" i="12"/>
  <c r="F26" i="12"/>
  <c r="C24" i="12"/>
  <c r="F205" i="12"/>
  <c r="C203" i="12"/>
  <c r="G347" i="12"/>
  <c r="D345" i="12"/>
  <c r="G260" i="12"/>
  <c r="D258" i="12"/>
  <c r="F328" i="12"/>
  <c r="C326" i="12"/>
  <c r="F233" i="12"/>
  <c r="C231" i="12"/>
  <c r="F69" i="12"/>
  <c r="C67" i="12"/>
  <c r="G100" i="12"/>
  <c r="D98" i="12"/>
  <c r="F287" i="12"/>
  <c r="F121" i="12"/>
  <c r="C119" i="12"/>
  <c r="G233" i="12"/>
  <c r="D231" i="12"/>
  <c r="F54" i="12"/>
  <c r="C52" i="12"/>
  <c r="G304" i="12"/>
  <c r="D302" i="12"/>
  <c r="G203" i="12"/>
  <c r="D201" i="12"/>
  <c r="C345" i="12"/>
  <c r="F347" i="12"/>
  <c r="G287" i="12"/>
  <c r="D285" i="12"/>
  <c r="F260" i="12"/>
  <c r="C258" i="12"/>
  <c r="G13" i="12"/>
  <c r="F162" i="12"/>
  <c r="C160" i="12"/>
  <c r="G69" i="12"/>
  <c r="D67" i="12"/>
  <c r="G326" i="12"/>
  <c r="D324" i="12"/>
  <c r="G39" i="12"/>
  <c r="D37" i="12"/>
  <c r="G37" i="12" s="1"/>
  <c r="F140" i="12"/>
  <c r="C138" i="12"/>
  <c r="G54" i="12"/>
  <c r="D52" i="12"/>
  <c r="G11" i="12"/>
  <c r="D9" i="12"/>
  <c r="F306" i="12"/>
  <c r="C304" i="12"/>
  <c r="F12" i="9"/>
  <c r="E84" i="14" l="1"/>
  <c r="C72" i="14"/>
  <c r="C53" i="14"/>
  <c r="E55" i="14"/>
  <c r="C17" i="14"/>
  <c r="E19" i="14"/>
  <c r="F343" i="13"/>
  <c r="C341" i="13"/>
  <c r="F104" i="13"/>
  <c r="C102" i="13"/>
  <c r="G77" i="13"/>
  <c r="D75" i="13"/>
  <c r="F217" i="13"/>
  <c r="C215" i="13"/>
  <c r="D198" i="13"/>
  <c r="G200" i="13"/>
  <c r="C26" i="13"/>
  <c r="F28" i="13"/>
  <c r="F77" i="13"/>
  <c r="C75" i="13"/>
  <c r="G343" i="13"/>
  <c r="D341" i="13"/>
  <c r="F198" i="13"/>
  <c r="C196" i="13"/>
  <c r="D217" i="13"/>
  <c r="G219" i="13"/>
  <c r="G106" i="13"/>
  <c r="D104" i="13"/>
  <c r="G28" i="13"/>
  <c r="D26" i="13"/>
  <c r="C42" i="13"/>
  <c r="F42" i="13" s="1"/>
  <c r="F44" i="13"/>
  <c r="G164" i="13"/>
  <c r="G44" i="13"/>
  <c r="D42" i="13"/>
  <c r="G42" i="13" s="1"/>
  <c r="C306" i="13"/>
  <c r="F318" i="13"/>
  <c r="D7" i="13"/>
  <c r="G7" i="13" s="1"/>
  <c r="G9" i="13"/>
  <c r="F326" i="12"/>
  <c r="C324" i="12"/>
  <c r="F24" i="12"/>
  <c r="C22" i="12"/>
  <c r="G136" i="12"/>
  <c r="D134" i="12"/>
  <c r="G22" i="12"/>
  <c r="D85" i="12"/>
  <c r="G85" i="12" s="1"/>
  <c r="F258" i="12"/>
  <c r="C256" i="12"/>
  <c r="D300" i="12"/>
  <c r="G300" i="12" s="1"/>
  <c r="G302" i="12"/>
  <c r="F304" i="12"/>
  <c r="C302" i="12"/>
  <c r="G324" i="12"/>
  <c r="D322" i="12"/>
  <c r="D256" i="12"/>
  <c r="G258" i="12"/>
  <c r="G160" i="12"/>
  <c r="D158" i="12"/>
  <c r="G285" i="12"/>
  <c r="D283" i="12"/>
  <c r="F52" i="12"/>
  <c r="C50" i="12"/>
  <c r="F50" i="12" s="1"/>
  <c r="D50" i="12"/>
  <c r="G50" i="12" s="1"/>
  <c r="G52" i="12"/>
  <c r="F67" i="12"/>
  <c r="C65" i="12"/>
  <c r="F65" i="12" s="1"/>
  <c r="G345" i="12"/>
  <c r="D343" i="12"/>
  <c r="G117" i="12"/>
  <c r="D115" i="12"/>
  <c r="G180" i="12"/>
  <c r="D178" i="12"/>
  <c r="F39" i="12"/>
  <c r="C37" i="12"/>
  <c r="F37" i="12" s="1"/>
  <c r="G9" i="12"/>
  <c r="D7" i="12"/>
  <c r="G7" i="12" s="1"/>
  <c r="F283" i="12"/>
  <c r="C281" i="12"/>
  <c r="D65" i="12"/>
  <c r="G65" i="12" s="1"/>
  <c r="G67" i="12"/>
  <c r="G231" i="12"/>
  <c r="D229" i="12"/>
  <c r="G98" i="12"/>
  <c r="D96" i="12"/>
  <c r="F9" i="12"/>
  <c r="C7" i="12"/>
  <c r="F7" i="12" s="1"/>
  <c r="F138" i="12"/>
  <c r="C136" i="12"/>
  <c r="F345" i="12"/>
  <c r="C343" i="12"/>
  <c r="F231" i="12"/>
  <c r="C229" i="12"/>
  <c r="C201" i="12"/>
  <c r="F203" i="12"/>
  <c r="F98" i="12"/>
  <c r="C96" i="12"/>
  <c r="F180" i="12"/>
  <c r="C178" i="12"/>
  <c r="F160" i="12"/>
  <c r="C158" i="12"/>
  <c r="G201" i="12"/>
  <c r="D199" i="12"/>
  <c r="G199" i="12" s="1"/>
  <c r="F119" i="12"/>
  <c r="C117" i="12"/>
  <c r="E12" i="9"/>
  <c r="E17" i="14" l="1"/>
  <c r="C15" i="14"/>
  <c r="C51" i="14"/>
  <c r="E53" i="14"/>
  <c r="C70" i="14"/>
  <c r="E72" i="14"/>
  <c r="D73" i="13"/>
  <c r="G73" i="13" s="1"/>
  <c r="G75" i="13"/>
  <c r="D339" i="13"/>
  <c r="G341" i="13"/>
  <c r="F215" i="13"/>
  <c r="C213" i="13"/>
  <c r="F213" i="13" s="1"/>
  <c r="G26" i="13"/>
  <c r="D24" i="13"/>
  <c r="F306" i="13"/>
  <c r="C370" i="13"/>
  <c r="F102" i="13"/>
  <c r="C100" i="13"/>
  <c r="F100" i="13" s="1"/>
  <c r="D102" i="13"/>
  <c r="G104" i="13"/>
  <c r="F26" i="13"/>
  <c r="C24" i="13"/>
  <c r="G217" i="13"/>
  <c r="D215" i="13"/>
  <c r="F196" i="13"/>
  <c r="C194" i="13"/>
  <c r="F194" i="13" s="1"/>
  <c r="F341" i="13"/>
  <c r="C339" i="13"/>
  <c r="C73" i="13"/>
  <c r="F75" i="13"/>
  <c r="G198" i="13"/>
  <c r="D196" i="13"/>
  <c r="G322" i="12"/>
  <c r="D320" i="12"/>
  <c r="G320" i="12" s="1"/>
  <c r="F201" i="12"/>
  <c r="C199" i="12"/>
  <c r="F199" i="12" s="1"/>
  <c r="F281" i="12"/>
  <c r="G283" i="12"/>
  <c r="D281" i="12"/>
  <c r="G158" i="12"/>
  <c r="D156" i="12"/>
  <c r="C85" i="12"/>
  <c r="F85" i="12" s="1"/>
  <c r="F22" i="12"/>
  <c r="D113" i="12"/>
  <c r="G115" i="12"/>
  <c r="F229" i="12"/>
  <c r="C227" i="12"/>
  <c r="G343" i="12"/>
  <c r="D341" i="12"/>
  <c r="F158" i="12"/>
  <c r="C156" i="12"/>
  <c r="C300" i="12"/>
  <c r="F302" i="12"/>
  <c r="F343" i="12"/>
  <c r="C341" i="12"/>
  <c r="F117" i="12"/>
  <c r="C115" i="12"/>
  <c r="C134" i="12"/>
  <c r="F136" i="12"/>
  <c r="G178" i="12"/>
  <c r="D176" i="12"/>
  <c r="G176" i="12" s="1"/>
  <c r="F256" i="12"/>
  <c r="C254" i="12"/>
  <c r="F254" i="12" s="1"/>
  <c r="F324" i="12"/>
  <c r="C322" i="12"/>
  <c r="G96" i="12"/>
  <c r="D94" i="12"/>
  <c r="D132" i="12"/>
  <c r="G132" i="12" s="1"/>
  <c r="G134" i="12"/>
  <c r="F178" i="12"/>
  <c r="C176" i="12"/>
  <c r="F176" i="12" s="1"/>
  <c r="G229" i="12"/>
  <c r="D227" i="12"/>
  <c r="C94" i="12"/>
  <c r="F96" i="12"/>
  <c r="G256" i="12"/>
  <c r="D254" i="12"/>
  <c r="C251" i="10"/>
  <c r="D251" i="10"/>
  <c r="C68" i="14" l="1"/>
  <c r="E68" i="14" s="1"/>
  <c r="E70" i="14"/>
  <c r="E51" i="14"/>
  <c r="C49" i="14"/>
  <c r="E15" i="14"/>
  <c r="G102" i="13"/>
  <c r="D100" i="13"/>
  <c r="G196" i="13"/>
  <c r="D194" i="13"/>
  <c r="C93" i="13"/>
  <c r="F93" i="13" s="1"/>
  <c r="F24" i="13"/>
  <c r="G24" i="13"/>
  <c r="D93" i="13"/>
  <c r="G93" i="13" s="1"/>
  <c r="F339" i="13"/>
  <c r="C337" i="13"/>
  <c r="G215" i="13"/>
  <c r="D213" i="13"/>
  <c r="G213" i="13" s="1"/>
  <c r="G339" i="13"/>
  <c r="D337" i="13"/>
  <c r="G337" i="13" s="1"/>
  <c r="G227" i="12"/>
  <c r="D225" i="12"/>
  <c r="G225" i="12" s="1"/>
  <c r="F115" i="12"/>
  <c r="C113" i="12"/>
  <c r="C339" i="12"/>
  <c r="F341" i="12"/>
  <c r="F227" i="12"/>
  <c r="C225" i="12"/>
  <c r="F225" i="12" s="1"/>
  <c r="G281" i="12"/>
  <c r="D279" i="12"/>
  <c r="G113" i="12"/>
  <c r="C154" i="12"/>
  <c r="F156" i="12"/>
  <c r="D92" i="12"/>
  <c r="G94" i="12"/>
  <c r="F94" i="12"/>
  <c r="C92" i="12"/>
  <c r="F134" i="12"/>
  <c r="C132" i="12"/>
  <c r="F132" i="12" s="1"/>
  <c r="G254" i="12"/>
  <c r="D252" i="12"/>
  <c r="C320" i="12"/>
  <c r="C279" i="12" s="1"/>
  <c r="F322" i="12"/>
  <c r="D339" i="12"/>
  <c r="G339" i="12" s="1"/>
  <c r="G341" i="12"/>
  <c r="G156" i="12"/>
  <c r="D154" i="12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I152" i="10"/>
  <c r="H152" i="10"/>
  <c r="G152" i="10"/>
  <c r="F152" i="10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C13" i="14" l="1"/>
  <c r="E49" i="14"/>
  <c r="C104" i="14"/>
  <c r="E104" i="14" s="1"/>
  <c r="G194" i="13"/>
  <c r="D370" i="13"/>
  <c r="F337" i="13"/>
  <c r="C98" i="13"/>
  <c r="G100" i="13"/>
  <c r="D98" i="13"/>
  <c r="F279" i="12"/>
  <c r="C274" i="12"/>
  <c r="F274" i="12" s="1"/>
  <c r="G92" i="12"/>
  <c r="D90" i="12"/>
  <c r="F154" i="12"/>
  <c r="C152" i="12"/>
  <c r="F152" i="12" s="1"/>
  <c r="G252" i="12"/>
  <c r="D250" i="12"/>
  <c r="G250" i="12" s="1"/>
  <c r="F113" i="12"/>
  <c r="G154" i="12"/>
  <c r="D152" i="12"/>
  <c r="C90" i="12"/>
  <c r="F92" i="12"/>
  <c r="G279" i="12"/>
  <c r="D274" i="12"/>
  <c r="G274" i="12" s="1"/>
  <c r="I151" i="10"/>
  <c r="I159" i="10" s="1"/>
  <c r="F93" i="10"/>
  <c r="F103" i="10" s="1"/>
  <c r="F220" i="10" s="1"/>
  <c r="J151" i="10"/>
  <c r="J159" i="10" s="1"/>
  <c r="Q63" i="10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G114" i="10"/>
  <c r="G222" i="10" s="1"/>
  <c r="Q108" i="10"/>
  <c r="E215" i="10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F183" i="10"/>
  <c r="F223" i="10" s="1"/>
  <c r="E13" i="14" l="1"/>
  <c r="C11" i="14"/>
  <c r="E11" i="14" s="1"/>
  <c r="G98" i="13"/>
  <c r="D96" i="13"/>
  <c r="G96" i="13" s="1"/>
  <c r="C96" i="13"/>
  <c r="F96" i="13" s="1"/>
  <c r="F98" i="13"/>
  <c r="C88" i="12"/>
  <c r="F88" i="12" s="1"/>
  <c r="F90" i="12"/>
  <c r="G90" i="12"/>
  <c r="D88" i="12"/>
  <c r="G88" i="12" s="1"/>
  <c r="G152" i="12"/>
  <c r="D365" i="12"/>
  <c r="G365" i="12" s="1"/>
  <c r="C365" i="12"/>
  <c r="F365" i="12" s="1"/>
  <c r="E221" i="10"/>
  <c r="E225" i="10" s="1"/>
  <c r="Q93" i="10"/>
  <c r="F221" i="10"/>
  <c r="F54" i="10"/>
  <c r="G54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73" i="10" s="1"/>
  <c r="M135" i="10"/>
  <c r="M146" i="10" s="1"/>
  <c r="E130" i="10"/>
  <c r="M124" i="10"/>
  <c r="E159" i="10"/>
  <c r="M151" i="10"/>
  <c r="N164" i="10" l="1"/>
  <c r="N173" i="10" s="1"/>
  <c r="N135" i="10"/>
  <c r="N146" i="10" s="1"/>
  <c r="M130" i="10"/>
  <c r="N124" i="10"/>
  <c r="N130" i="10" s="1"/>
  <c r="M159" i="10"/>
  <c r="N151" i="10"/>
  <c r="N159" i="10" s="1"/>
  <c r="C276" i="10" l="1"/>
  <c r="F277" i="10"/>
  <c r="D276" i="10"/>
  <c r="D261" i="10" l="1"/>
  <c r="C262" i="10"/>
  <c r="C257" i="10"/>
  <c r="G253" i="10"/>
  <c r="C275" i="10"/>
  <c r="C277" i="10" s="1"/>
  <c r="C247" i="10"/>
  <c r="C252" i="10"/>
  <c r="C253" i="10" s="1"/>
  <c r="D257" i="10"/>
  <c r="G258" i="10"/>
  <c r="D252" i="10"/>
  <c r="D253" i="10" s="1"/>
  <c r="D275" i="10"/>
  <c r="D277" i="10" s="1"/>
  <c r="D262" i="10"/>
  <c r="D247" i="10"/>
  <c r="D263" i="10" l="1"/>
  <c r="C261" i="10"/>
  <c r="C263" i="10" s="1"/>
  <c r="G7" i="1"/>
  <c r="C284" i="10"/>
  <c r="D256" i="10"/>
  <c r="D258" i="10" s="1"/>
  <c r="D287" i="10" s="1"/>
  <c r="D246" i="10"/>
  <c r="C256" i="10"/>
  <c r="C258" i="10" s="1"/>
  <c r="C287" i="10" s="1"/>
  <c r="D284" i="10"/>
  <c r="G263" i="10" l="1"/>
  <c r="G4" i="1"/>
  <c r="G10" i="1" s="1"/>
  <c r="G20" i="1" s="1"/>
  <c r="H7" i="1"/>
  <c r="D248" i="10"/>
  <c r="D288" i="10" s="1"/>
  <c r="D283" i="10"/>
  <c r="C246" i="10"/>
  <c r="C248" i="10" s="1"/>
  <c r="C288" i="10" l="1"/>
  <c r="C283" i="10"/>
  <c r="H4" i="1" l="1"/>
  <c r="H10" i="1" s="1"/>
  <c r="H20" i="1" s="1"/>
  <c r="F7" i="1" l="1"/>
  <c r="F4" i="1" l="1"/>
  <c r="F10" i="1" s="1"/>
  <c r="F20" i="1" s="1"/>
</calcChain>
</file>

<file path=xl/sharedStrings.xml><?xml version="1.0" encoding="utf-8"?>
<sst xmlns="http://schemas.openxmlformats.org/spreadsheetml/2006/main" count="1118" uniqueCount="331">
  <si>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</si>
  <si>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</si>
  <si>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</si>
  <si>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</si>
  <si>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</si>
  <si>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</si>
  <si>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</si>
  <si>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</si>
  <si>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</si>
  <si>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</si>
  <si>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</si>
  <si>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</si>
  <si>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</si>
  <si>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</si>
  <si>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</si>
  <si>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</si>
  <si>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</si>
  <si>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</si>
  <si>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</si>
  <si>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</si>
  <si>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</si>
  <si>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</si>
  <si>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</si>
  <si>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</si>
  <si>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</si>
  <si>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</si>
  <si>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I. OPĆI DIO</t>
  </si>
  <si>
    <t>A) SAŽETAK RAČUNA PRIHODA I RASHODA</t>
  </si>
  <si>
    <t>B) SAŽETAK RAČUNA FINANCIRANJA</t>
  </si>
  <si>
    <t>Pomoći</t>
  </si>
  <si>
    <t xml:space="preserve">Prihodi za posebne namjene </t>
  </si>
  <si>
    <t xml:space="preserve">Donacije </t>
  </si>
  <si>
    <t>Opći prihodi i primici</t>
  </si>
  <si>
    <t xml:space="preserve">A. RAČUN PRIHODA I RASHODA </t>
  </si>
  <si>
    <t>RASHODI PREMA FUNKCIJSKOJ KLASIFIKACIJI</t>
  </si>
  <si>
    <t>BROJČANA OZNAKA I 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</si>
  <si>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</si>
  <si>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</si>
  <si>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</si>
  <si>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</si>
  <si>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</si>
  <si>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</si>
  <si>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</si>
  <si>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</si>
  <si>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</si>
  <si>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</si>
  <si>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</si>
  <si>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</si>
  <si>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</si>
  <si>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</si>
  <si>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</si>
  <si>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</si>
  <si>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</si>
  <si>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</si>
  <si>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</si>
  <si>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</si>
  <si>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</si>
  <si>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</si>
  <si>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</si>
  <si>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</si>
  <si>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</si>
  <si>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</si>
  <si>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</si>
  <si>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</si>
  <si>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</si>
  <si>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</si>
  <si>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</si>
  <si>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</si>
  <si>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</si>
  <si>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</si>
  <si>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</si>
  <si>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</si>
  <si>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</si>
  <si>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</si>
  <si>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</si>
  <si>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</si>
  <si>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</si>
  <si>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</si>
  <si>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</si>
  <si>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</si>
  <si>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</si>
  <si>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</si>
  <si>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</si>
  <si>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</si>
  <si>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</si>
  <si>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</si>
  <si>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</si>
  <si>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</si>
  <si>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</si>
  <si>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</si>
  <si>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</si>
  <si>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</si>
  <si>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</si>
  <si>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</si>
  <si>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</si>
  <si>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</si>
  <si>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</si>
  <si>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</si>
  <si>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</si>
  <si>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</si>
  <si>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</si>
  <si>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</si>
  <si>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</si>
  <si>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</si>
  <si>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</si>
  <si>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</si>
  <si>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</si>
  <si>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</si>
  <si>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</si>
  <si>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</si>
  <si>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</si>
  <si>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</si>
  <si>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</si>
  <si>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</si>
  <si>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</si>
  <si>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</si>
  <si>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</si>
  <si>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</si>
  <si>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</si>
  <si>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</si>
  <si>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</si>
  <si>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</si>
  <si>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</si>
  <si>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</si>
  <si>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</si>
  <si>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</si>
  <si>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</si>
  <si>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</si>
  <si>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</si>
  <si>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</si>
  <si>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</si>
  <si>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</si>
  <si>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</si>
  <si>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</si>
  <si>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</si>
  <si>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</si>
  <si>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</si>
  <si>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</si>
  <si>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</si>
  <si>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</si>
  <si>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</si>
  <si>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3</t>
  </si>
  <si>
    <t xml:space="preserve">4 </t>
  </si>
  <si>
    <t xml:space="preserve">5 </t>
  </si>
  <si>
    <t>7</t>
  </si>
  <si>
    <t>2021.</t>
  </si>
  <si>
    <t>2022.</t>
  </si>
  <si>
    <t>Izvršenje prethodne godine</t>
  </si>
  <si>
    <t>Plan tekuće godine</t>
  </si>
  <si>
    <t xml:space="preserve">Izvršenje tekuće godine </t>
  </si>
  <si>
    <t>Indeks</t>
  </si>
  <si>
    <t>6=4/3*100</t>
  </si>
  <si>
    <t>5=4/2*100</t>
  </si>
  <si>
    <t>PRIJENOS SREDSTAVA IZ PRETHODNE GODINE</t>
  </si>
  <si>
    <t>PRIJENOS SREDSTAVA U SLJEDEĆU GODINU</t>
  </si>
  <si>
    <t>VIŠAK / MANJAK + NETO FINANCIRANJE</t>
  </si>
  <si>
    <t xml:space="preserve">UKUPNO RASHODI </t>
  </si>
  <si>
    <t xml:space="preserve">POLUGODIŠNJI IZVJEŠTAJ O IZVRŠENJU FINANCIJSKOG PLANA ZA 2023.g. - DVOR TRAKOŠĆAN </t>
  </si>
  <si>
    <t xml:space="preserve">POLUGODIŠNJI IZVJEŠTAJ O IZVRŠENJU FINANCIJSKOG PLANA ZA 2023.- DVOR TRAKOŠĆAN </t>
  </si>
  <si>
    <t xml:space="preserve">08 Rekreacija, kultura i religija </t>
  </si>
  <si>
    <t xml:space="preserve">082 Služba kulture </t>
  </si>
  <si>
    <t xml:space="preserve">Izvorni plan tekuće godine </t>
  </si>
  <si>
    <t xml:space="preserve">Indeks </t>
  </si>
  <si>
    <t xml:space="preserve">Izvršenje tekućeg plana </t>
  </si>
  <si>
    <t xml:space="preserve">DONOS </t>
  </si>
  <si>
    <t xml:space="preserve">ODNOS </t>
  </si>
  <si>
    <t>ODNOS</t>
  </si>
  <si>
    <t>DONOS</t>
  </si>
  <si>
    <t xml:space="preserve">PREGLED UKUPNIH PRIHODA I RASHODA PO IZVORIMA FINANCIRANJA - DVOR TRAKOŠĆAN </t>
  </si>
  <si>
    <t xml:space="preserve">UKUPNO DONOS </t>
  </si>
  <si>
    <t xml:space="preserve">UKUPNO PRIHODI </t>
  </si>
  <si>
    <t xml:space="preserve">UKUPNO ODNOS </t>
  </si>
  <si>
    <t>DVOR TRAKOŠĆAN</t>
  </si>
  <si>
    <t xml:space="preserve">POLUGODIŠNJI IZVJEŠTAJ O IZVRŠENJU FINANCIJSKOG PLANA ZA 2023. </t>
  </si>
  <si>
    <t>PRIHODI I RASHODI PREMA EKONOMSKOJ KLASIFIKACIJI</t>
  </si>
  <si>
    <t>Brojčana oznaka i naziv</t>
  </si>
  <si>
    <t>Izvršenje 2022.</t>
  </si>
  <si>
    <t xml:space="preserve">Plan tekuće godine </t>
  </si>
  <si>
    <t>Indeks izvršenje / izvršenje prethodne godine</t>
  </si>
  <si>
    <t>Indeks izvršenje /izvorni plan</t>
  </si>
  <si>
    <t>6</t>
  </si>
  <si>
    <t>Prihodi poslovanja</t>
  </si>
  <si>
    <t>63</t>
  </si>
  <si>
    <t>634</t>
  </si>
  <si>
    <t>6341</t>
  </si>
  <si>
    <t>Tekuće pomoći od izvanproračunskih korisnika</t>
  </si>
  <si>
    <t>64</t>
  </si>
  <si>
    <t>641</t>
  </si>
  <si>
    <t>6413</t>
  </si>
  <si>
    <t>Kamate na oročena sredstva i depozite po viđenju</t>
  </si>
  <si>
    <t>6415</t>
  </si>
  <si>
    <t>Prihodi od pozitivnih tečajnih razlika i razlika zbog primjene valutne klauzule</t>
  </si>
  <si>
    <t>Prihodi od kamata za dane zajmove nepr.organ., građ. I kuć.</t>
  </si>
  <si>
    <t>65</t>
  </si>
  <si>
    <t>Prihodi od upravnih i admin. pristojbi, pristojbi po posebn.propisima i naknada</t>
  </si>
  <si>
    <t>652</t>
  </si>
  <si>
    <t>6526</t>
  </si>
  <si>
    <t>66</t>
  </si>
  <si>
    <t>661</t>
  </si>
  <si>
    <t>6614</t>
  </si>
  <si>
    <t>Prihodi od prodaje proizvoda i robe</t>
  </si>
  <si>
    <t>6615</t>
  </si>
  <si>
    <t>Prihodi od pruženih usluga</t>
  </si>
  <si>
    <t xml:space="preserve">tekuće donacije od fizičkih osoba </t>
  </si>
  <si>
    <t>67</t>
  </si>
  <si>
    <t>671</t>
  </si>
  <si>
    <t>Prihodi iz nadležnog proračuna za financiranje redovne djelatnosti prorač. kor.</t>
  </si>
  <si>
    <t>6711</t>
  </si>
  <si>
    <t>Prihodi iz nadležnog proračuna za financiranje rashoda poslovanja</t>
  </si>
  <si>
    <t>6712</t>
  </si>
  <si>
    <t>Prihodi iz nadležnog proračuna za fin. rashoda za nabavu nefinac. imovine</t>
  </si>
  <si>
    <t xml:space="preserve">Prihod od prodaje nefinancijske imovine </t>
  </si>
  <si>
    <t xml:space="preserve">Prihod od prodaje proizvedene dugotrajne imovine </t>
  </si>
  <si>
    <t xml:space="preserve">Prihod od prodaje građevinskih objekata </t>
  </si>
  <si>
    <t xml:space="preserve">Stambeni objekti </t>
  </si>
  <si>
    <t>UKUPNO PRIHODI</t>
  </si>
  <si>
    <t>Rashodi poslovanja</t>
  </si>
  <si>
    <t>31</t>
  </si>
  <si>
    <t>311</t>
  </si>
  <si>
    <t>Plaće (Bruto)</t>
  </si>
  <si>
    <t>3111</t>
  </si>
  <si>
    <t>Plaće za redovan rad</t>
  </si>
  <si>
    <t>3112</t>
  </si>
  <si>
    <t>Plaće u naravi</t>
  </si>
  <si>
    <t>3114</t>
  </si>
  <si>
    <t>Plaće za posebne uvjete rada</t>
  </si>
  <si>
    <t>312</t>
  </si>
  <si>
    <t>Ostali rashodi za zaposlene</t>
  </si>
  <si>
    <t>3121</t>
  </si>
  <si>
    <t>313</t>
  </si>
  <si>
    <t>3132</t>
  </si>
  <si>
    <t>Doprinosi za obvezno zdravstveno osiguranje</t>
  </si>
  <si>
    <t>32</t>
  </si>
  <si>
    <t>321</t>
  </si>
  <si>
    <t>3211</t>
  </si>
  <si>
    <t>Službena putovanja</t>
  </si>
  <si>
    <t>3212</t>
  </si>
  <si>
    <t>3213</t>
  </si>
  <si>
    <t xml:space="preserve">Ostale naknane troškova zaposlenima </t>
  </si>
  <si>
    <t>322</t>
  </si>
  <si>
    <t>3221</t>
  </si>
  <si>
    <t>3223</t>
  </si>
  <si>
    <t>Energija</t>
  </si>
  <si>
    <t>3224</t>
  </si>
  <si>
    <t>Materijal i dijelovi za tekuće i investicijsko održavanje</t>
  </si>
  <si>
    <t>3225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</si>
  <si>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</si>
  <si>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</si>
  <si>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</si>
  <si>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</si>
  <si>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</si>
  <si>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</si>
  <si>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</si>
  <si>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</si>
  <si>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</si>
  <si>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</si>
  <si>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</si>
  <si>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</si>
  <si>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3237</t>
  </si>
  <si>
    <t>3238</t>
  </si>
  <si>
    <t>Računalne usluge</t>
  </si>
  <si>
    <t>3239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</si>
  <si>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</si>
  <si>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</si>
  <si>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</si>
  <si>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</si>
  <si>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</si>
  <si>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</si>
  <si>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</si>
  <si>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</si>
  <si>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</si>
  <si>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</si>
  <si>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</si>
  <si>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</si>
  <si>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</si>
  <si>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</si>
  <si>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</si>
  <si>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</si>
  <si>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</si>
  <si>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</si>
  <si>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4</t>
  </si>
  <si>
    <t>Rashodi za nabavu neproizvedene dugotrajne imovine</t>
  </si>
  <si>
    <t xml:space="preserve">Nematerijalna imovina </t>
  </si>
  <si>
    <t xml:space="preserve">Licence </t>
  </si>
  <si>
    <t>42</t>
  </si>
  <si>
    <t>421</t>
  </si>
  <si>
    <t>4214</t>
  </si>
  <si>
    <t>Ostali građevinski objekti</t>
  </si>
  <si>
    <t>422</t>
  </si>
  <si>
    <t>4221</t>
  </si>
  <si>
    <t>Uredska oprema i namještaj</t>
  </si>
  <si>
    <t>4227</t>
  </si>
  <si>
    <t>Uređaji, strojevi i oprema za ostale namjene</t>
  </si>
  <si>
    <t>423</t>
  </si>
  <si>
    <t>Prijevozna sredstva</t>
  </si>
  <si>
    <t>4231</t>
  </si>
  <si>
    <t>Prijevozna sredstva u cestovnom prometu</t>
  </si>
  <si>
    <t>424</t>
  </si>
  <si>
    <t>4241</t>
  </si>
  <si>
    <t>Knjige</t>
  </si>
  <si>
    <t>Muzejski izlošci</t>
  </si>
  <si>
    <t xml:space="preserve">Rashodi za dodatna ulaganja na nefinancijskoj imovini </t>
  </si>
  <si>
    <t xml:space="preserve">Dodatna ulaganja na građevinskom objektima </t>
  </si>
  <si>
    <t>UKUPNO RASHODI:</t>
  </si>
  <si>
    <t xml:space="preserve">POLUGODIŠNJI IZVJEŠTAJ O IZVRŠENJU FINANCIJKOG PLANA ZA 2023. </t>
  </si>
  <si>
    <t xml:space="preserve">PRIHODI I RASHODI PREMA IZVORU FINANCIRANJA </t>
  </si>
  <si>
    <t>Proračun 2023.</t>
  </si>
  <si>
    <t>Izvršenje 2023.</t>
  </si>
  <si>
    <t>11</t>
  </si>
  <si>
    <t>Iz proračuna</t>
  </si>
  <si>
    <t xml:space="preserve">tekuće donacije </t>
  </si>
  <si>
    <t>43</t>
  </si>
  <si>
    <t>Ostali prihodi za posebne namjene</t>
  </si>
  <si>
    <t>Prihod od kamata na dane zajmove neprof. organizacijama građ. i kuć.</t>
  </si>
  <si>
    <t>52</t>
  </si>
  <si>
    <t>Ostale pomoći i darovnice</t>
  </si>
  <si>
    <t xml:space="preserve">Prihod od prodaje ili zamjene nefinancijske imovine </t>
  </si>
  <si>
    <t>A780000</t>
  </si>
  <si>
    <t>ADMINISTRACIJA I UPRAVLJANJE</t>
  </si>
  <si>
    <t>A780001</t>
  </si>
  <si>
    <t>PROGRAMI MUZEJSKO-GALERIJSKE DJELATNOSTI</t>
  </si>
  <si>
    <t xml:space="preserve">Usluge tekućeg i investicijskog održavanja </t>
  </si>
  <si>
    <t>Ostale naknade troškova zaposlenima</t>
  </si>
  <si>
    <t>-</t>
  </si>
  <si>
    <t xml:space="preserve">Tuzemne članarine </t>
  </si>
  <si>
    <t xml:space="preserve">Dodatna ulaganja na građevinskim objektima </t>
  </si>
  <si>
    <t>IZVRŠENJE RASHODA PREMA PROGRAMSKOJ KLASIFIKACIJI</t>
  </si>
  <si>
    <t>Šifra</t>
  </si>
  <si>
    <t xml:space="preserve">Naziv </t>
  </si>
  <si>
    <t xml:space="preserve">izvršenje tekuće godine </t>
  </si>
  <si>
    <t xml:space="preserve">indeks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</si>
</sst>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&quot; &quot;;[Red]&quot;-&quot;#,##0&quot; &quot;"/>
    <numFmt numFmtId="165" formatCode="#,##0.00_ ;[Red]\-#,##0.00\ "/>
  </numFmts>
  <fonts count="54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2060"/>
      <name val="Arial"/>
      <family val="2"/>
      <charset val="238"/>
    </font>
    <font>
      <b/>
      <i/>
      <sz val="11"/>
      <color rgb="FF002060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">
    <xf numFmtId="0" fontId="0" fillId="0" borderId="0"/>
    <xf numFmtId="0" fontId="5" fillId="0" borderId="0"/>
    <xf numFmtId="0" fontId="14" fillId="0" borderId="0"/>
    <xf numFmtId="0" fontId="15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3" fillId="6" borderId="37" applyNumberForma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</cellStyleXfs>
  <cellXfs count="363">
    <xf numFmtId="0" fontId="0" fillId="0" borderId="0" xfId="0"/>
    <xf numFmtId="0" fontId="9" fillId="0" borderId="0" xfId="3" applyFont="1" applyAlignment="1">
      <alignment vertical="center" wrapText="1"/>
    </xf>
    <xf numFmtId="3" fontId="17" fillId="0" borderId="0" xfId="3" applyNumberFormat="1" applyFont="1"/>
    <xf numFmtId="3" fontId="9" fillId="0" borderId="0" xfId="3" applyNumberFormat="1" applyFont="1" applyAlignment="1">
      <alignment vertical="center"/>
    </xf>
    <xf numFmtId="49" fontId="13" fillId="0" borderId="0" xfId="3" applyNumberFormat="1" applyFont="1"/>
    <xf numFmtId="49" fontId="17" fillId="0" borderId="0" xfId="3" applyNumberFormat="1" applyFont="1" applyAlignment="1">
      <alignment horizontal="center"/>
    </xf>
    <xf numFmtId="49" fontId="17" fillId="0" borderId="0" xfId="3" applyNumberFormat="1" applyFont="1"/>
    <xf numFmtId="0" fontId="9" fillId="0" borderId="12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/>
    </xf>
    <xf numFmtId="0" fontId="13" fillId="0" borderId="14" xfId="3" applyFont="1" applyBorder="1" applyAlignment="1">
      <alignment horizontal="left" vertical="center" wrapText="1"/>
    </xf>
    <xf numFmtId="3" fontId="13" fillId="0" borderId="14" xfId="3" applyNumberFormat="1" applyFont="1" applyBorder="1" applyAlignment="1">
      <alignment horizontal="right" vertical="center"/>
    </xf>
    <xf numFmtId="3" fontId="13" fillId="0" borderId="15" xfId="3" applyNumberFormat="1" applyFont="1" applyBorder="1" applyAlignment="1">
      <alignment horizontal="right" vertical="center"/>
    </xf>
    <xf numFmtId="0" fontId="18" fillId="0" borderId="16" xfId="3" applyFont="1" applyBorder="1" applyAlignment="1">
      <alignment horizontal="center" vertical="center"/>
    </xf>
    <xf numFmtId="0" fontId="18" fillId="0" borderId="17" xfId="3" applyFont="1" applyBorder="1" applyAlignment="1">
      <alignment horizontal="left" vertical="center" wrapText="1"/>
    </xf>
    <xf numFmtId="3" fontId="18" fillId="0" borderId="17" xfId="3" applyNumberFormat="1" applyFont="1" applyBorder="1" applyAlignment="1">
      <alignment vertical="center"/>
    </xf>
    <xf numFmtId="3" fontId="18" fillId="0" borderId="18" xfId="3" applyNumberFormat="1" applyFont="1" applyBorder="1" applyAlignment="1">
      <alignment vertical="center"/>
    </xf>
    <xf numFmtId="0" fontId="18" fillId="0" borderId="19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 wrapText="1"/>
    </xf>
    <xf numFmtId="3" fontId="18" fillId="0" borderId="20" xfId="3" applyNumberFormat="1" applyFont="1" applyBorder="1" applyAlignment="1">
      <alignment vertical="center"/>
    </xf>
    <xf numFmtId="3" fontId="18" fillId="0" borderId="21" xfId="3" applyNumberFormat="1" applyFont="1" applyBorder="1" applyAlignment="1">
      <alignment vertical="center"/>
    </xf>
    <xf numFmtId="49" fontId="13" fillId="0" borderId="5" xfId="3" quotePrefix="1" applyNumberFormat="1" applyFont="1" applyBorder="1" applyAlignment="1">
      <alignment horizontal="left" vertical="center"/>
    </xf>
    <xf numFmtId="3" fontId="13" fillId="0" borderId="4" xfId="3" applyNumberFormat="1" applyFont="1" applyBorder="1" applyAlignment="1">
      <alignment horizontal="right" vertical="center"/>
    </xf>
    <xf numFmtId="3" fontId="13" fillId="0" borderId="0" xfId="3" quotePrefix="1" applyNumberFormat="1" applyFont="1" applyAlignment="1">
      <alignment horizontal="center" vertical="center"/>
    </xf>
    <xf numFmtId="3" fontId="13" fillId="0" borderId="0" xfId="3" applyNumberFormat="1" applyFont="1" applyAlignment="1">
      <alignment horizontal="right" vertical="center"/>
    </xf>
    <xf numFmtId="0" fontId="13" fillId="0" borderId="16" xfId="3" applyFont="1" applyBorder="1" applyAlignment="1">
      <alignment horizontal="center" vertical="center"/>
    </xf>
    <xf numFmtId="0" fontId="13" fillId="0" borderId="17" xfId="3" applyFont="1" applyBorder="1" applyAlignment="1">
      <alignment horizontal="left" vertical="center" wrapText="1"/>
    </xf>
    <xf numFmtId="3" fontId="13" fillId="0" borderId="17" xfId="3" applyNumberFormat="1" applyFont="1" applyBorder="1" applyAlignment="1">
      <alignment horizontal="right" vertical="center"/>
    </xf>
    <xf numFmtId="3" fontId="13" fillId="0" borderId="18" xfId="3" applyNumberFormat="1" applyFont="1" applyBorder="1" applyAlignment="1">
      <alignment horizontal="right" vertical="center"/>
    </xf>
    <xf numFmtId="0" fontId="17" fillId="0" borderId="0" xfId="3" applyFont="1" applyAlignment="1">
      <alignment horizontal="center"/>
    </xf>
    <xf numFmtId="3" fontId="13" fillId="0" borderId="0" xfId="3" applyNumberFormat="1" applyFont="1"/>
    <xf numFmtId="3" fontId="9" fillId="0" borderId="3" xfId="3" quotePrefix="1" applyNumberFormat="1" applyFont="1" applyBorder="1" applyAlignment="1">
      <alignment horizontal="center" vertical="center" wrapText="1"/>
    </xf>
    <xf numFmtId="3" fontId="17" fillId="0" borderId="0" xfId="3" applyNumberFormat="1" applyFont="1" applyAlignment="1">
      <alignment horizontal="center" vertical="center" wrapText="1"/>
    </xf>
    <xf numFmtId="3" fontId="9" fillId="0" borderId="0" xfId="3" quotePrefix="1" applyNumberFormat="1" applyFont="1" applyAlignment="1">
      <alignment horizontal="center" vertical="center" wrapText="1"/>
    </xf>
    <xf numFmtId="3" fontId="13" fillId="0" borderId="0" xfId="3" applyNumberFormat="1" applyFont="1" applyAlignment="1">
      <alignment horizontal="right"/>
    </xf>
    <xf numFmtId="3" fontId="9" fillId="0" borderId="0" xfId="3" applyNumberFormat="1" applyFont="1"/>
    <xf numFmtId="3" fontId="18" fillId="0" borderId="17" xfId="3" applyNumberFormat="1" applyFont="1" applyBorder="1" applyAlignment="1">
      <alignment horizontal="right" vertical="center"/>
    </xf>
    <xf numFmtId="3" fontId="18" fillId="0" borderId="18" xfId="3" applyNumberFormat="1" applyFont="1" applyBorder="1" applyAlignment="1">
      <alignment horizontal="right" vertical="center"/>
    </xf>
    <xf numFmtId="3" fontId="18" fillId="0" borderId="0" xfId="3" applyNumberFormat="1" applyFont="1" applyAlignment="1">
      <alignment horizontal="right" vertical="center"/>
    </xf>
    <xf numFmtId="3" fontId="18" fillId="0" borderId="20" xfId="3" applyNumberFormat="1" applyFont="1" applyBorder="1" applyAlignment="1">
      <alignment horizontal="right" vertical="center"/>
    </xf>
    <xf numFmtId="3" fontId="18" fillId="0" borderId="21" xfId="3" applyNumberFormat="1" applyFont="1" applyBorder="1" applyAlignment="1">
      <alignment horizontal="right" vertical="center"/>
    </xf>
    <xf numFmtId="3" fontId="13" fillId="0" borderId="5" xfId="3" quotePrefix="1" applyNumberFormat="1" applyFont="1" applyBorder="1" applyAlignment="1">
      <alignment horizontal="left" vertical="center"/>
    </xf>
    <xf numFmtId="0" fontId="17" fillId="0" borderId="0" xfId="3" applyFont="1" applyAlignment="1">
      <alignment horizontal="center" wrapText="1"/>
    </xf>
    <xf numFmtId="0" fontId="9" fillId="0" borderId="0" xfId="3" applyFont="1"/>
    <xf numFmtId="49" fontId="13" fillId="0" borderId="5" xfId="3" quotePrefix="1" applyNumberFormat="1" applyFont="1" applyBorder="1" applyAlignment="1">
      <alignment horizontal="left" vertical="center" wrapText="1"/>
    </xf>
    <xf numFmtId="49" fontId="13" fillId="0" borderId="0" xfId="3" quotePrefix="1" applyNumberFormat="1" applyFont="1" applyAlignment="1">
      <alignment horizontal="center" vertical="center" wrapText="1"/>
    </xf>
    <xf numFmtId="0" fontId="13" fillId="0" borderId="0" xfId="3" quotePrefix="1" applyFont="1" applyAlignment="1">
      <alignment horizontal="left" vertical="center"/>
    </xf>
    <xf numFmtId="49" fontId="17" fillId="0" borderId="0" xfId="3" applyNumberFormat="1" applyFont="1" applyAlignment="1">
      <alignment vertical="center"/>
    </xf>
    <xf numFmtId="49" fontId="17" fillId="0" borderId="0" xfId="3" applyNumberFormat="1" applyFont="1" applyAlignment="1">
      <alignment horizontal="center" vertical="center"/>
    </xf>
    <xf numFmtId="3" fontId="13" fillId="0" borderId="5" xfId="3" quotePrefix="1" applyNumberFormat="1" applyFont="1" applyBorder="1" applyAlignment="1">
      <alignment horizontal="center" vertical="center"/>
    </xf>
    <xf numFmtId="3" fontId="13" fillId="0" borderId="4" xfId="3" applyNumberFormat="1" applyFont="1" applyBorder="1" applyAlignment="1">
      <alignment vertical="center"/>
    </xf>
    <xf numFmtId="0" fontId="9" fillId="0" borderId="0" xfId="3" applyFont="1" applyAlignment="1">
      <alignment wrapText="1"/>
    </xf>
    <xf numFmtId="3" fontId="9" fillId="0" borderId="0" xfId="3" quotePrefix="1" applyNumberFormat="1" applyFont="1" applyAlignment="1">
      <alignment vertical="center" wrapText="1"/>
    </xf>
    <xf numFmtId="3" fontId="17" fillId="0" borderId="0" xfId="3" applyNumberFormat="1" applyFont="1" applyAlignment="1">
      <alignment horizontal="left"/>
    </xf>
    <xf numFmtId="3" fontId="9" fillId="0" borderId="0" xfId="3" quotePrefix="1" applyNumberFormat="1" applyFont="1" applyAlignment="1">
      <alignment horizontal="left"/>
    </xf>
    <xf numFmtId="3" fontId="9" fillId="0" borderId="0" xfId="3" applyNumberFormat="1" applyFont="1" applyAlignment="1">
      <alignment horizontal="left"/>
    </xf>
    <xf numFmtId="3" fontId="13" fillId="0" borderId="0" xfId="3" quotePrefix="1" applyNumberFormat="1" applyFont="1" applyAlignment="1">
      <alignment horizontal="left" vertical="center"/>
    </xf>
    <xf numFmtId="3" fontId="13" fillId="0" borderId="0" xfId="3" applyNumberFormat="1" applyFont="1" applyAlignment="1">
      <alignment vertical="center"/>
    </xf>
    <xf numFmtId="0" fontId="13" fillId="0" borderId="16" xfId="3" applyFont="1" applyBorder="1" applyAlignment="1">
      <alignment horizontal="center"/>
    </xf>
    <xf numFmtId="0" fontId="18" fillId="0" borderId="16" xfId="3" applyFont="1" applyBorder="1" applyAlignment="1">
      <alignment horizontal="center"/>
    </xf>
    <xf numFmtId="3" fontId="18" fillId="0" borderId="0" xfId="3" applyNumberFormat="1" applyFont="1" applyAlignment="1">
      <alignment vertical="center"/>
    </xf>
    <xf numFmtId="3" fontId="18" fillId="0" borderId="0" xfId="3" applyNumberFormat="1" applyFont="1"/>
    <xf numFmtId="3" fontId="13" fillId="0" borderId="5" xfId="3" applyNumberFormat="1" applyFont="1" applyBorder="1" applyAlignment="1">
      <alignment horizontal="right" vertical="center"/>
    </xf>
    <xf numFmtId="0" fontId="13" fillId="0" borderId="13" xfId="3" applyFont="1" applyBorder="1" applyAlignment="1">
      <alignment horizontal="center"/>
    </xf>
    <xf numFmtId="3" fontId="13" fillId="0" borderId="23" xfId="3" applyNumberFormat="1" applyFont="1" applyBorder="1" applyAlignment="1">
      <alignment horizontal="right"/>
    </xf>
    <xf numFmtId="3" fontId="13" fillId="0" borderId="14" xfId="3" applyNumberFormat="1" applyFont="1" applyBorder="1" applyAlignment="1">
      <alignment horizontal="right"/>
    </xf>
    <xf numFmtId="3" fontId="17" fillId="0" borderId="17" xfId="3" applyNumberFormat="1" applyFont="1" applyBorder="1"/>
    <xf numFmtId="0" fontId="13" fillId="0" borderId="17" xfId="4" applyFont="1" applyBorder="1" applyAlignment="1">
      <alignment horizontal="left" vertical="center" wrapText="1"/>
    </xf>
    <xf numFmtId="3" fontId="17" fillId="0" borderId="18" xfId="3" applyNumberFormat="1" applyFont="1" applyBorder="1" applyAlignment="1">
      <alignment vertical="center"/>
    </xf>
    <xf numFmtId="0" fontId="17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 wrapText="1"/>
    </xf>
    <xf numFmtId="3" fontId="17" fillId="0" borderId="17" xfId="3" applyNumberFormat="1" applyFont="1" applyBorder="1" applyAlignment="1">
      <alignment horizontal="right"/>
    </xf>
    <xf numFmtId="3" fontId="17" fillId="0" borderId="24" xfId="3" applyNumberFormat="1" applyFont="1" applyBorder="1"/>
    <xf numFmtId="3" fontId="17" fillId="0" borderId="25" xfId="3" applyNumberFormat="1" applyFont="1" applyBorder="1"/>
    <xf numFmtId="3" fontId="17" fillId="0" borderId="18" xfId="3" applyNumberFormat="1" applyFont="1" applyBorder="1"/>
    <xf numFmtId="3" fontId="13" fillId="0" borderId="17" xfId="3" applyNumberFormat="1" applyFont="1" applyBorder="1" applyAlignment="1">
      <alignment horizontal="right"/>
    </xf>
    <xf numFmtId="0" fontId="17" fillId="0" borderId="19" xfId="3" applyFont="1" applyBorder="1" applyAlignment="1">
      <alignment horizontal="center" vertical="center"/>
    </xf>
    <xf numFmtId="0" fontId="17" fillId="0" borderId="20" xfId="3" applyFont="1" applyBorder="1" applyAlignment="1">
      <alignment horizontal="left" vertical="center" wrapText="1"/>
    </xf>
    <xf numFmtId="3" fontId="17" fillId="0" borderId="20" xfId="3" applyNumberFormat="1" applyFont="1" applyBorder="1" applyAlignment="1">
      <alignment horizontal="right"/>
    </xf>
    <xf numFmtId="3" fontId="17" fillId="0" borderId="20" xfId="3" applyNumberFormat="1" applyFont="1" applyBorder="1"/>
    <xf numFmtId="3" fontId="17" fillId="0" borderId="20" xfId="3" applyNumberFormat="1" applyFont="1" applyBorder="1" applyAlignment="1">
      <alignment horizontal="right" vertical="center"/>
    </xf>
    <xf numFmtId="3" fontId="17" fillId="0" borderId="21" xfId="3" applyNumberFormat="1" applyFont="1" applyBorder="1"/>
    <xf numFmtId="3" fontId="13" fillId="0" borderId="22" xfId="3" quotePrefix="1" applyNumberFormat="1" applyFont="1" applyBorder="1" applyAlignment="1">
      <alignment horizontal="center" vertical="center"/>
    </xf>
    <xf numFmtId="3" fontId="17" fillId="0" borderId="17" xfId="3" applyNumberFormat="1" applyFont="1" applyBorder="1" applyAlignment="1">
      <alignment horizontal="right" vertical="center"/>
    </xf>
    <xf numFmtId="3" fontId="13" fillId="0" borderId="0" xfId="3" applyNumberFormat="1" applyFont="1" applyAlignment="1">
      <alignment horizontal="center" vertical="center"/>
    </xf>
    <xf numFmtId="0" fontId="13" fillId="0" borderId="5" xfId="3" quotePrefix="1" applyFont="1" applyBorder="1" applyAlignment="1">
      <alignment horizontal="center" vertical="center"/>
    </xf>
    <xf numFmtId="3" fontId="17" fillId="0" borderId="0" xfId="3" applyNumberFormat="1" applyFont="1" applyAlignment="1">
      <alignment vertical="center"/>
    </xf>
    <xf numFmtId="0" fontId="13" fillId="0" borderId="22" xfId="3" quotePrefix="1" applyFont="1" applyBorder="1" applyAlignment="1">
      <alignment horizontal="center" vertical="center"/>
    </xf>
    <xf numFmtId="0" fontId="13" fillId="0" borderId="0" xfId="3" quotePrefix="1" applyFont="1" applyAlignment="1">
      <alignment horizontal="center" vertical="center"/>
    </xf>
    <xf numFmtId="3" fontId="13" fillId="0" borderId="0" xfId="3" applyNumberFormat="1" applyFont="1" applyAlignment="1">
      <alignment horizontal="center"/>
    </xf>
    <xf numFmtId="3" fontId="17" fillId="0" borderId="0" xfId="3" applyNumberFormat="1" applyFont="1" applyAlignment="1">
      <alignment horizontal="right" vertical="center"/>
    </xf>
    <xf numFmtId="3" fontId="13" fillId="0" borderId="28" xfId="3" quotePrefix="1" applyNumberFormat="1" applyFont="1" applyBorder="1" applyAlignment="1">
      <alignment horizontal="center" vertical="center"/>
    </xf>
    <xf numFmtId="3" fontId="13" fillId="0" borderId="11" xfId="3" applyNumberFormat="1" applyFont="1" applyBorder="1" applyAlignment="1">
      <alignment horizontal="right" vertical="center"/>
    </xf>
    <xf numFmtId="3" fontId="17" fillId="0" borderId="0" xfId="3" applyNumberFormat="1" applyFont="1" applyAlignment="1">
      <alignment horizontal="left" vertical="center"/>
    </xf>
    <xf numFmtId="3" fontId="9" fillId="0" borderId="0" xfId="3" applyNumberFormat="1" applyFont="1" applyAlignment="1">
      <alignment horizontal="left" vertical="center"/>
    </xf>
    <xf numFmtId="3" fontId="9" fillId="0" borderId="0" xfId="3" applyNumberFormat="1" applyFont="1" applyAlignment="1">
      <alignment horizontal="center" vertical="center" wrapText="1"/>
    </xf>
    <xf numFmtId="3" fontId="9" fillId="0" borderId="0" xfId="3" quotePrefix="1" applyNumberFormat="1" applyFont="1" applyAlignment="1">
      <alignment horizontal="left" vertical="center" wrapText="1"/>
    </xf>
    <xf numFmtId="3" fontId="17" fillId="0" borderId="0" xfId="3" applyNumberFormat="1" applyFont="1" applyAlignment="1">
      <alignment horizontal="center"/>
    </xf>
    <xf numFmtId="3" fontId="13" fillId="0" borderId="0" xfId="3" applyNumberFormat="1" applyFont="1" applyAlignment="1">
      <alignment vertical="center" wrapText="1"/>
    </xf>
    <xf numFmtId="3" fontId="13" fillId="0" borderId="0" xfId="3" quotePrefix="1" applyNumberFormat="1" applyFont="1" applyAlignment="1">
      <alignment vertical="center"/>
    </xf>
    <xf numFmtId="3" fontId="13" fillId="0" borderId="4" xfId="3" applyNumberFormat="1" applyFont="1" applyBorder="1"/>
    <xf numFmtId="3" fontId="13" fillId="0" borderId="5" xfId="3" applyNumberFormat="1" applyFont="1" applyBorder="1"/>
    <xf numFmtId="3" fontId="13" fillId="4" borderId="0" xfId="3" quotePrefix="1" applyNumberFormat="1" applyFont="1" applyFill="1" applyAlignment="1">
      <alignment horizontal="center" vertical="center"/>
    </xf>
    <xf numFmtId="3" fontId="13" fillId="4" borderId="0" xfId="3" applyNumberFormat="1" applyFont="1" applyFill="1" applyAlignment="1">
      <alignment vertical="center"/>
    </xf>
    <xf numFmtId="3" fontId="17" fillId="4" borderId="0" xfId="3" applyNumberFormat="1" applyFont="1" applyFill="1"/>
    <xf numFmtId="0" fontId="17" fillId="4" borderId="0" xfId="3" applyFont="1" applyFill="1" applyAlignment="1">
      <alignment horizontal="center"/>
    </xf>
    <xf numFmtId="3" fontId="9" fillId="4" borderId="4" xfId="3" applyNumberFormat="1" applyFont="1" applyFill="1" applyBorder="1" applyAlignment="1">
      <alignment horizontal="center" vertical="center" wrapText="1"/>
    </xf>
    <xf numFmtId="3" fontId="9" fillId="4" borderId="2" xfId="3" applyNumberFormat="1" applyFont="1" applyFill="1" applyBorder="1" applyAlignment="1">
      <alignment horizontal="center" vertical="center"/>
    </xf>
    <xf numFmtId="49" fontId="9" fillId="4" borderId="4" xfId="3" applyNumberFormat="1" applyFont="1" applyFill="1" applyBorder="1" applyAlignment="1">
      <alignment horizontal="center" vertical="center"/>
    </xf>
    <xf numFmtId="3" fontId="9" fillId="4" borderId="4" xfId="3" applyNumberFormat="1" applyFont="1" applyFill="1" applyBorder="1" applyAlignment="1">
      <alignment horizontal="center" vertical="center"/>
    </xf>
    <xf numFmtId="49" fontId="13" fillId="4" borderId="30" xfId="3" applyNumberFormat="1" applyFont="1" applyFill="1" applyBorder="1" applyAlignment="1">
      <alignment horizontal="center" vertical="center"/>
    </xf>
    <xf numFmtId="49" fontId="13" fillId="4" borderId="31" xfId="3" applyNumberFormat="1" applyFont="1" applyFill="1" applyBorder="1" applyAlignment="1">
      <alignment vertical="center"/>
    </xf>
    <xf numFmtId="3" fontId="13" fillId="4" borderId="30" xfId="3" applyNumberFormat="1" applyFont="1" applyFill="1" applyBorder="1" applyAlignment="1">
      <alignment horizontal="right"/>
    </xf>
    <xf numFmtId="3" fontId="13" fillId="4" borderId="32" xfId="3" applyNumberFormat="1" applyFont="1" applyFill="1" applyBorder="1" applyAlignment="1">
      <alignment horizontal="right"/>
    </xf>
    <xf numFmtId="3" fontId="13" fillId="4" borderId="33" xfId="3" applyNumberFormat="1" applyFont="1" applyFill="1" applyBorder="1" applyAlignment="1">
      <alignment horizontal="right"/>
    </xf>
    <xf numFmtId="49" fontId="13" fillId="4" borderId="29" xfId="3" applyNumberFormat="1" applyFont="1" applyFill="1" applyBorder="1" applyAlignment="1">
      <alignment vertical="center"/>
    </xf>
    <xf numFmtId="3" fontId="18" fillId="4" borderId="34" xfId="3" applyNumberFormat="1" applyFont="1" applyFill="1" applyBorder="1"/>
    <xf numFmtId="0" fontId="18" fillId="4" borderId="35" xfId="3" applyFont="1" applyFill="1" applyBorder="1" applyAlignment="1">
      <alignment horizontal="center" vertical="center"/>
    </xf>
    <xf numFmtId="3" fontId="18" fillId="4" borderId="36" xfId="3" applyNumberFormat="1" applyFont="1" applyFill="1" applyBorder="1" applyAlignment="1">
      <alignment vertical="center"/>
    </xf>
    <xf numFmtId="3" fontId="18" fillId="4" borderId="12" xfId="3" applyNumberFormat="1" applyFont="1" applyFill="1" applyBorder="1" applyAlignment="1">
      <alignment vertical="center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20" fillId="0" borderId="0" xfId="1" applyFont="1" applyAlignment="1">
      <alignment wrapText="1"/>
    </xf>
    <xf numFmtId="0" fontId="17" fillId="0" borderId="0" xfId="0" applyFont="1"/>
    <xf numFmtId="0" fontId="17" fillId="4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vertical="center" wrapText="1"/>
    </xf>
    <xf numFmtId="3" fontId="17" fillId="0" borderId="0" xfId="0" applyNumberFormat="1" applyFont="1"/>
    <xf numFmtId="3" fontId="17" fillId="2" borderId="1" xfId="0" applyNumberFormat="1" applyFont="1" applyFill="1" applyBorder="1" applyAlignment="1">
      <alignment vertical="center" wrapText="1"/>
    </xf>
    <xf numFmtId="164" fontId="17" fillId="0" borderId="0" xfId="0" applyNumberFormat="1" applyFont="1"/>
    <xf numFmtId="3" fontId="17" fillId="2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13" fillId="3" borderId="7" xfId="0" applyNumberFormat="1" applyFont="1" applyFill="1" applyBorder="1" applyAlignment="1">
      <alignment horizontal="right" vertical="center"/>
    </xf>
    <xf numFmtId="0" fontId="21" fillId="0" borderId="0" xfId="0" applyFont="1"/>
    <xf numFmtId="3" fontId="10" fillId="2" borderId="10" xfId="0" applyNumberFormat="1" applyFont="1" applyFill="1" applyBorder="1" applyAlignment="1">
      <alignment horizontal="center" vertical="center" wrapText="1"/>
    </xf>
    <xf numFmtId="0" fontId="23" fillId="4" borderId="10" xfId="1" applyFont="1" applyFill="1" applyBorder="1" applyAlignment="1">
      <alignment horizontal="center" vertical="center" wrapText="1"/>
    </xf>
    <xf numFmtId="0" fontId="24" fillId="0" borderId="0" xfId="0" applyFont="1"/>
    <xf numFmtId="0" fontId="25" fillId="4" borderId="10" xfId="1" applyFont="1" applyFill="1" applyBorder="1" applyAlignment="1">
      <alignment horizontal="center" vertical="center" wrapText="1"/>
    </xf>
    <xf numFmtId="3" fontId="22" fillId="2" borderId="10" xfId="0" applyNumberFormat="1" applyFont="1" applyFill="1" applyBorder="1" applyAlignment="1">
      <alignment horizontal="center" vertical="center" wrapText="1"/>
    </xf>
    <xf numFmtId="0" fontId="26" fillId="0" borderId="0" xfId="0" applyFont="1"/>
    <xf numFmtId="49" fontId="10" fillId="0" borderId="10" xfId="8" applyNumberFormat="1" applyFont="1" applyBorder="1" applyAlignment="1">
      <alignment horizontal="left" vertical="center" wrapText="1"/>
    </xf>
    <xf numFmtId="3" fontId="23" fillId="4" borderId="10" xfId="1" applyNumberFormat="1" applyFont="1" applyFill="1" applyBorder="1" applyAlignment="1">
      <alignment horizontal="right" vertical="center"/>
    </xf>
    <xf numFmtId="0" fontId="11" fillId="0" borderId="0" xfId="0" applyFont="1"/>
    <xf numFmtId="3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 wrapText="1"/>
    </xf>
    <xf numFmtId="3" fontId="12" fillId="3" borderId="7" xfId="0" applyNumberFormat="1" applyFont="1" applyFill="1" applyBorder="1" applyAlignment="1">
      <alignment horizontal="right" vertical="center"/>
    </xf>
    <xf numFmtId="3" fontId="12" fillId="5" borderId="4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3" fontId="10" fillId="2" borderId="10" xfId="0" applyNumberFormat="1" applyFont="1" applyFill="1" applyBorder="1" applyAlignment="1">
      <alignment horizontal="right" vertical="center"/>
    </xf>
    <xf numFmtId="0" fontId="27" fillId="0" borderId="0" xfId="0" applyFont="1"/>
    <xf numFmtId="3" fontId="29" fillId="2" borderId="10" xfId="0" applyNumberFormat="1" applyFont="1" applyFill="1" applyBorder="1" applyAlignment="1">
      <alignment horizontal="right" vertical="center" wrapText="1"/>
    </xf>
    <xf numFmtId="3" fontId="28" fillId="4" borderId="10" xfId="1" applyNumberFormat="1" applyFont="1" applyFill="1" applyBorder="1" applyAlignment="1">
      <alignment horizontal="right" vertical="center"/>
    </xf>
    <xf numFmtId="3" fontId="30" fillId="0" borderId="10" xfId="8" applyNumberFormat="1" applyFont="1" applyBorder="1" applyAlignment="1">
      <alignment horizontal="right" vertical="center"/>
    </xf>
    <xf numFmtId="3" fontId="30" fillId="4" borderId="10" xfId="1" applyNumberFormat="1" applyFont="1" applyFill="1" applyBorder="1" applyAlignment="1">
      <alignment horizontal="right" vertical="center"/>
    </xf>
    <xf numFmtId="3" fontId="30" fillId="4" borderId="10" xfId="1" applyNumberFormat="1" applyFont="1" applyFill="1" applyBorder="1" applyAlignment="1">
      <alignment horizontal="right" vertical="center" wrapText="1"/>
    </xf>
    <xf numFmtId="0" fontId="29" fillId="4" borderId="10" xfId="1" applyFont="1" applyFill="1" applyBorder="1" applyAlignment="1">
      <alignment horizontal="center" vertical="center" wrapText="1"/>
    </xf>
    <xf numFmtId="3" fontId="9" fillId="4" borderId="4" xfId="3" applyNumberFormat="1" applyFont="1" applyFill="1" applyBorder="1" applyAlignment="1">
      <alignment horizontal="left" vertical="center"/>
    </xf>
    <xf numFmtId="49" fontId="13" fillId="4" borderId="4" xfId="3" applyNumberFormat="1" applyFont="1" applyFill="1" applyBorder="1" applyAlignment="1">
      <alignment horizontal="center" vertical="center"/>
    </xf>
    <xf numFmtId="49" fontId="13" fillId="4" borderId="4" xfId="3" applyNumberFormat="1" applyFont="1" applyFill="1" applyBorder="1" applyAlignment="1">
      <alignment horizontal="right" vertical="center"/>
    </xf>
    <xf numFmtId="49" fontId="17" fillId="4" borderId="4" xfId="3" applyNumberFormat="1" applyFont="1" applyFill="1" applyBorder="1" applyAlignment="1">
      <alignment vertical="center"/>
    </xf>
    <xf numFmtId="3" fontId="17" fillId="0" borderId="4" xfId="3" applyNumberFormat="1" applyFont="1" applyBorder="1"/>
    <xf numFmtId="3" fontId="31" fillId="0" borderId="4" xfId="3" applyNumberFormat="1" applyFont="1" applyBorder="1" applyAlignment="1">
      <alignment horizontal="right"/>
    </xf>
    <xf numFmtId="3" fontId="17" fillId="0" borderId="4" xfId="3" applyNumberFormat="1" applyFont="1" applyBorder="1" applyAlignment="1">
      <alignment horizontal="right"/>
    </xf>
    <xf numFmtId="3" fontId="31" fillId="0" borderId="4" xfId="3" applyNumberFormat="1" applyFont="1" applyBorder="1"/>
    <xf numFmtId="49" fontId="13" fillId="4" borderId="4" xfId="3" applyNumberFormat="1" applyFont="1" applyFill="1" applyBorder="1" applyAlignment="1">
      <alignment vertical="center"/>
    </xf>
    <xf numFmtId="3" fontId="18" fillId="4" borderId="4" xfId="3" applyNumberFormat="1" applyFont="1" applyFill="1" applyBorder="1"/>
    <xf numFmtId="0" fontId="31" fillId="4" borderId="4" xfId="3" applyFont="1" applyFill="1" applyBorder="1" applyAlignment="1">
      <alignment horizontal="right" vertical="center"/>
    </xf>
    <xf numFmtId="3" fontId="18" fillId="4" borderId="4" xfId="3" applyNumberFormat="1" applyFont="1" applyFill="1" applyBorder="1" applyAlignment="1">
      <alignment vertical="center"/>
    </xf>
    <xf numFmtId="3" fontId="17" fillId="4" borderId="4" xfId="3" applyNumberFormat="1" applyFont="1" applyFill="1" applyBorder="1" applyAlignment="1">
      <alignment horizontal="right" vertical="center"/>
    </xf>
    <xf numFmtId="3" fontId="13" fillId="4" borderId="4" xfId="3" applyNumberFormat="1" applyFont="1" applyFill="1" applyBorder="1" applyAlignment="1">
      <alignment horizontal="right" vertical="center"/>
    </xf>
    <xf numFmtId="3" fontId="31" fillId="4" borderId="4" xfId="3" applyNumberFormat="1" applyFont="1" applyFill="1" applyBorder="1" applyAlignment="1">
      <alignment horizontal="right" vertical="center"/>
    </xf>
    <xf numFmtId="0" fontId="18" fillId="4" borderId="4" xfId="3" applyFont="1" applyFill="1" applyBorder="1" applyAlignment="1">
      <alignment horizontal="right"/>
    </xf>
    <xf numFmtId="3" fontId="18" fillId="4" borderId="4" xfId="3" applyNumberFormat="1" applyFont="1" applyFill="1" applyBorder="1" applyAlignment="1">
      <alignment horizontal="right"/>
    </xf>
    <xf numFmtId="0" fontId="18" fillId="4" borderId="4" xfId="3" applyFont="1" applyFill="1" applyBorder="1" applyAlignment="1">
      <alignment horizontal="right" vertical="center"/>
    </xf>
    <xf numFmtId="3" fontId="18" fillId="4" borderId="4" xfId="3" applyNumberFormat="1" applyFont="1" applyFill="1" applyBorder="1" applyAlignment="1">
      <alignment horizontal="right" vertical="center"/>
    </xf>
    <xf numFmtId="3" fontId="13" fillId="4" borderId="4" xfId="3" applyNumberFormat="1" applyFont="1" applyFill="1" applyBorder="1" applyAlignment="1">
      <alignment horizontal="right"/>
    </xf>
    <xf numFmtId="3" fontId="18" fillId="0" borderId="4" xfId="3" applyNumberFormat="1" applyFont="1" applyBorder="1"/>
    <xf numFmtId="3" fontId="31" fillId="0" borderId="4" xfId="3" applyNumberFormat="1" applyFont="1" applyBorder="1" applyAlignment="1">
      <alignment horizontal="center"/>
    </xf>
    <xf numFmtId="3" fontId="32" fillId="0" borderId="4" xfId="3" applyNumberFormat="1" applyFont="1" applyBorder="1"/>
    <xf numFmtId="49" fontId="13" fillId="4" borderId="4" xfId="3" applyNumberFormat="1" applyFont="1" applyFill="1" applyBorder="1" applyAlignment="1">
      <alignment horizontal="left" vertical="center" wrapText="1"/>
    </xf>
    <xf numFmtId="0" fontId="13" fillId="4" borderId="4" xfId="3" applyFont="1" applyFill="1" applyBorder="1" applyAlignment="1">
      <alignment horizontal="right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9" fillId="4" borderId="0" xfId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center" wrapText="1"/>
    </xf>
    <xf numFmtId="0" fontId="11" fillId="0" borderId="5" xfId="0" quotePrefix="1" applyFont="1" applyBorder="1" applyAlignment="1">
      <alignment horizontal="left" vertical="center" wrapText="1"/>
    </xf>
    <xf numFmtId="0" fontId="12" fillId="5" borderId="2" xfId="0" quotePrefix="1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vertical="center" wrapText="1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7" fillId="4" borderId="0" xfId="1" applyFont="1" applyFill="1" applyAlignment="1">
      <alignment wrapText="1"/>
    </xf>
    <xf numFmtId="49" fontId="13" fillId="0" borderId="2" xfId="3" quotePrefix="1" applyNumberFormat="1" applyFont="1" applyBorder="1" applyAlignment="1">
      <alignment horizontal="left" vertical="center"/>
    </xf>
    <xf numFmtId="49" fontId="13" fillId="0" borderId="5" xfId="3" quotePrefix="1" applyNumberFormat="1" applyFont="1" applyBorder="1" applyAlignment="1">
      <alignment horizontal="left" vertical="center"/>
    </xf>
    <xf numFmtId="0" fontId="9" fillId="0" borderId="12" xfId="3" quotePrefix="1" applyFont="1" applyBorder="1" applyAlignment="1">
      <alignment horizontal="center" vertical="center" wrapText="1"/>
    </xf>
    <xf numFmtId="0" fontId="9" fillId="0" borderId="11" xfId="3" quotePrefix="1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3" fontId="9" fillId="0" borderId="12" xfId="3" quotePrefix="1" applyNumberFormat="1" applyFont="1" applyBorder="1" applyAlignment="1">
      <alignment horizontal="center" vertical="center" wrapText="1"/>
    </xf>
    <xf numFmtId="3" fontId="9" fillId="0" borderId="11" xfId="3" quotePrefix="1" applyNumberFormat="1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3" fontId="9" fillId="0" borderId="0" xfId="3" applyNumberFormat="1" applyFont="1" applyAlignment="1">
      <alignment horizontal="center" vertical="center"/>
    </xf>
    <xf numFmtId="49" fontId="13" fillId="0" borderId="2" xfId="3" quotePrefix="1" applyNumberFormat="1" applyFont="1" applyBorder="1" applyAlignment="1">
      <alignment horizontal="left" vertical="center" wrapText="1"/>
    </xf>
    <xf numFmtId="49" fontId="13" fillId="0" borderId="5" xfId="3" quotePrefix="1" applyNumberFormat="1" applyFont="1" applyBorder="1" applyAlignment="1">
      <alignment horizontal="left" vertical="center" wrapText="1"/>
    </xf>
    <xf numFmtId="3" fontId="9" fillId="0" borderId="0" xfId="3" quotePrefix="1" applyNumberFormat="1" applyFont="1" applyAlignment="1">
      <alignment horizontal="center" vertical="center" wrapText="1"/>
    </xf>
    <xf numFmtId="3" fontId="13" fillId="0" borderId="2" xfId="3" quotePrefix="1" applyNumberFormat="1" applyFont="1" applyBorder="1" applyAlignment="1">
      <alignment horizontal="left" vertical="center"/>
    </xf>
    <xf numFmtId="3" fontId="13" fillId="0" borderId="5" xfId="3" quotePrefix="1" applyNumberFormat="1" applyFont="1" applyBorder="1" applyAlignment="1">
      <alignment horizontal="left" vertical="center"/>
    </xf>
    <xf numFmtId="3" fontId="9" fillId="0" borderId="22" xfId="3" applyNumberFormat="1" applyFont="1" applyBorder="1" applyAlignment="1">
      <alignment horizontal="center" vertical="center" wrapText="1"/>
    </xf>
    <xf numFmtId="3" fontId="9" fillId="0" borderId="0" xfId="3" applyNumberFormat="1" applyFont="1" applyAlignment="1">
      <alignment horizontal="center" vertical="center" wrapText="1"/>
    </xf>
    <xf numFmtId="3" fontId="13" fillId="0" borderId="2" xfId="3" quotePrefix="1" applyNumberFormat="1" applyFont="1" applyBorder="1" applyAlignment="1">
      <alignment horizontal="center" vertical="center"/>
    </xf>
    <xf numFmtId="3" fontId="13" fillId="0" borderId="5" xfId="3" quotePrefix="1" applyNumberFormat="1" applyFont="1" applyBorder="1" applyAlignment="1">
      <alignment horizontal="center" vertical="center"/>
    </xf>
    <xf numFmtId="3" fontId="9" fillId="0" borderId="0" xfId="3" quotePrefix="1" applyNumberFormat="1" applyFont="1" applyAlignment="1">
      <alignment horizontal="left" vertical="center" wrapText="1"/>
    </xf>
    <xf numFmtId="3" fontId="13" fillId="0" borderId="0" xfId="3" quotePrefix="1" applyNumberFormat="1" applyFont="1" applyAlignment="1">
      <alignment horizontal="left" vertical="center"/>
    </xf>
    <xf numFmtId="3" fontId="9" fillId="0" borderId="6" xfId="3" quotePrefix="1" applyNumberFormat="1" applyFont="1" applyBorder="1" applyAlignment="1">
      <alignment horizontal="left" wrapText="1"/>
    </xf>
    <xf numFmtId="3" fontId="9" fillId="0" borderId="12" xfId="3" applyNumberFormat="1" applyFont="1" applyBorder="1" applyAlignment="1">
      <alignment horizontal="center" vertical="center" wrapText="1"/>
    </xf>
    <xf numFmtId="3" fontId="9" fillId="0" borderId="11" xfId="3" applyNumberFormat="1" applyFont="1" applyBorder="1" applyAlignment="1">
      <alignment horizontal="center" vertical="center" wrapText="1"/>
    </xf>
    <xf numFmtId="0" fontId="13" fillId="0" borderId="2" xfId="3" quotePrefix="1" applyFont="1" applyBorder="1" applyAlignment="1">
      <alignment horizontal="center" vertical="center"/>
    </xf>
    <xf numFmtId="0" fontId="13" fillId="0" borderId="5" xfId="3" quotePrefix="1" applyFont="1" applyBorder="1" applyAlignment="1">
      <alignment horizontal="center" vertical="center"/>
    </xf>
    <xf numFmtId="3" fontId="13" fillId="0" borderId="26" xfId="3" quotePrefix="1" applyNumberFormat="1" applyFont="1" applyBorder="1" applyAlignment="1">
      <alignment horizontal="center" vertical="center"/>
    </xf>
    <xf numFmtId="3" fontId="13" fillId="0" borderId="27" xfId="3" quotePrefix="1" applyNumberFormat="1" applyFont="1" applyBorder="1" applyAlignment="1">
      <alignment horizontal="center" vertical="center"/>
    </xf>
    <xf numFmtId="3" fontId="9" fillId="0" borderId="29" xfId="3" applyNumberFormat="1" applyFont="1" applyBorder="1" applyAlignment="1">
      <alignment horizontal="center" vertical="center"/>
    </xf>
    <xf numFmtId="3" fontId="19" fillId="0" borderId="0" xfId="3" applyNumberFormat="1" applyFont="1" applyAlignment="1">
      <alignment horizontal="center" vertical="center"/>
    </xf>
    <xf numFmtId="3" fontId="13" fillId="0" borderId="6" xfId="3" quotePrefix="1" applyNumberFormat="1" applyFont="1" applyBorder="1" applyAlignment="1">
      <alignment horizontal="left" vertical="center" wrapText="1"/>
    </xf>
    <xf numFmtId="3" fontId="19" fillId="4" borderId="0" xfId="3" applyNumberFormat="1" applyFont="1" applyFill="1" applyAlignment="1">
      <alignment horizontal="center" vertical="center"/>
    </xf>
    <xf numFmtId="49" fontId="13" fillId="4" borderId="4" xfId="3" applyNumberFormat="1" applyFont="1" applyFill="1" applyBorder="1" applyAlignment="1">
      <alignment horizontal="right" vertical="center"/>
    </xf>
    <xf numFmtId="3" fontId="13" fillId="4" borderId="4" xfId="3" applyNumberFormat="1" applyFont="1" applyFill="1" applyBorder="1" applyAlignment="1">
      <alignment horizontal="center"/>
    </xf>
    <xf numFmtId="49" fontId="13" fillId="4" borderId="2" xfId="3" applyNumberFormat="1" applyFont="1" applyFill="1" applyBorder="1" applyAlignment="1">
      <alignment horizontal="right" vertical="center"/>
    </xf>
    <xf numFmtId="49" fontId="13" fillId="4" borderId="5" xfId="3" applyNumberFormat="1" applyFont="1" applyFill="1" applyBorder="1" applyAlignment="1">
      <alignment horizontal="right" vertical="center"/>
    </xf>
    <xf numFmtId="0" fontId="1" fillId="0" borderId="0" xfId="13"/>
    <xf numFmtId="0" fontId="35" fillId="0" borderId="0" xfId="13" applyFont="1"/>
    <xf numFmtId="0" fontId="36" fillId="0" borderId="0" xfId="13" applyFont="1"/>
    <xf numFmtId="0" fontId="35" fillId="0" borderId="0" xfId="13" applyFont="1" applyAlignment="1">
      <alignment horizontal="center"/>
    </xf>
    <xf numFmtId="0" fontId="37" fillId="0" borderId="0" xfId="13" applyFont="1" applyAlignment="1">
      <alignment horizontal="center"/>
    </xf>
    <xf numFmtId="0" fontId="37" fillId="0" borderId="0" xfId="13" applyFont="1"/>
    <xf numFmtId="0" fontId="38" fillId="0" borderId="0" xfId="13" applyFont="1" applyAlignment="1">
      <alignment horizontal="center"/>
    </xf>
    <xf numFmtId="0" fontId="39" fillId="9" borderId="2" xfId="13" applyFont="1" applyFill="1" applyBorder="1" applyAlignment="1">
      <alignment horizontal="left" wrapText="1"/>
    </xf>
    <xf numFmtId="0" fontId="39" fillId="9" borderId="5" xfId="13" applyFont="1" applyFill="1" applyBorder="1" applyAlignment="1">
      <alignment horizontal="left" wrapText="1"/>
    </xf>
    <xf numFmtId="165" fontId="39" fillId="9" borderId="4" xfId="13" applyNumberFormat="1" applyFont="1" applyFill="1" applyBorder="1" applyAlignment="1">
      <alignment horizontal="center" wrapText="1"/>
    </xf>
    <xf numFmtId="0" fontId="40" fillId="9" borderId="0" xfId="13" applyFont="1" applyFill="1" applyAlignment="1">
      <alignment horizontal="center"/>
    </xf>
    <xf numFmtId="0" fontId="40" fillId="9" borderId="0" xfId="13" applyFont="1" applyFill="1" applyAlignment="1">
      <alignment horizontal="left"/>
    </xf>
    <xf numFmtId="165" fontId="40" fillId="9" borderId="0" xfId="13" applyNumberFormat="1" applyFont="1" applyFill="1" applyAlignment="1">
      <alignment horizontal="right"/>
    </xf>
    <xf numFmtId="10" fontId="40" fillId="9" borderId="0" xfId="13" applyNumberFormat="1" applyFont="1" applyFill="1" applyAlignment="1">
      <alignment horizontal="right"/>
    </xf>
    <xf numFmtId="0" fontId="41" fillId="0" borderId="0" xfId="13" applyFont="1"/>
    <xf numFmtId="0" fontId="40" fillId="0" borderId="0" xfId="13" applyFont="1" applyAlignment="1">
      <alignment horizontal="center"/>
    </xf>
    <xf numFmtId="165" fontId="40" fillId="0" borderId="0" xfId="13" applyNumberFormat="1" applyFont="1" applyAlignment="1">
      <alignment horizontal="right"/>
    </xf>
    <xf numFmtId="10" fontId="40" fillId="0" borderId="0" xfId="13" applyNumberFormat="1" applyFont="1" applyAlignment="1">
      <alignment horizontal="right"/>
    </xf>
    <xf numFmtId="0" fontId="40" fillId="10" borderId="0" xfId="13" applyFont="1" applyFill="1" applyAlignment="1">
      <alignment horizontal="center"/>
    </xf>
    <xf numFmtId="0" fontId="40" fillId="10" borderId="0" xfId="13" applyFont="1" applyFill="1" applyAlignment="1">
      <alignment horizontal="left"/>
    </xf>
    <xf numFmtId="165" fontId="40" fillId="10" borderId="0" xfId="13" applyNumberFormat="1" applyFont="1" applyFill="1" applyAlignment="1">
      <alignment horizontal="right"/>
    </xf>
    <xf numFmtId="10" fontId="40" fillId="10" borderId="0" xfId="13" applyNumberFormat="1" applyFont="1" applyFill="1" applyAlignment="1">
      <alignment horizontal="right"/>
    </xf>
    <xf numFmtId="0" fontId="42" fillId="0" borderId="0" xfId="13" applyFont="1"/>
    <xf numFmtId="165" fontId="37" fillId="0" borderId="0" xfId="13" applyNumberFormat="1" applyFont="1" applyAlignment="1">
      <alignment horizontal="right"/>
    </xf>
    <xf numFmtId="10" fontId="37" fillId="0" borderId="0" xfId="13" applyNumberFormat="1" applyFont="1" applyAlignment="1">
      <alignment horizontal="right"/>
    </xf>
    <xf numFmtId="0" fontId="35" fillId="11" borderId="0" xfId="13" applyFont="1" applyFill="1" applyAlignment="1">
      <alignment horizontal="center"/>
    </xf>
    <xf numFmtId="0" fontId="35" fillId="11" borderId="0" xfId="13" applyFont="1" applyFill="1" applyAlignment="1">
      <alignment horizontal="left"/>
    </xf>
    <xf numFmtId="165" fontId="35" fillId="11" borderId="0" xfId="13" applyNumberFormat="1" applyFont="1" applyFill="1" applyAlignment="1">
      <alignment horizontal="right"/>
    </xf>
    <xf numFmtId="10" fontId="35" fillId="11" borderId="0" xfId="13" applyNumberFormat="1" applyFont="1" applyFill="1" applyAlignment="1">
      <alignment horizontal="right"/>
    </xf>
    <xf numFmtId="0" fontId="39" fillId="12" borderId="0" xfId="13" applyFont="1" applyFill="1" applyAlignment="1">
      <alignment horizontal="center"/>
    </xf>
    <xf numFmtId="0" fontId="39" fillId="12" borderId="0" xfId="13" applyFont="1" applyFill="1" applyAlignment="1">
      <alignment horizontal="left"/>
    </xf>
    <xf numFmtId="165" fontId="39" fillId="12" borderId="0" xfId="13" applyNumberFormat="1" applyFont="1" applyFill="1" applyAlignment="1">
      <alignment horizontal="right"/>
    </xf>
    <xf numFmtId="10" fontId="39" fillId="12" borderId="0" xfId="13" applyNumberFormat="1" applyFont="1" applyFill="1" applyAlignment="1">
      <alignment horizontal="right"/>
    </xf>
    <xf numFmtId="0" fontId="43" fillId="0" borderId="0" xfId="13" applyFont="1"/>
    <xf numFmtId="0" fontId="44" fillId="5" borderId="0" xfId="13" applyFont="1" applyFill="1" applyAlignment="1">
      <alignment horizontal="center"/>
    </xf>
    <xf numFmtId="0" fontId="44" fillId="5" borderId="0" xfId="13" applyFont="1" applyFill="1" applyAlignment="1">
      <alignment horizontal="left"/>
    </xf>
    <xf numFmtId="165" fontId="44" fillId="5" borderId="0" xfId="13" applyNumberFormat="1" applyFont="1" applyFill="1" applyAlignment="1">
      <alignment horizontal="right"/>
    </xf>
    <xf numFmtId="10" fontId="44" fillId="5" borderId="0" xfId="13" applyNumberFormat="1" applyFont="1" applyFill="1" applyAlignment="1">
      <alignment horizontal="right"/>
    </xf>
    <xf numFmtId="0" fontId="45" fillId="0" borderId="0" xfId="13" applyFont="1"/>
    <xf numFmtId="0" fontId="46" fillId="0" borderId="0" xfId="13" applyFont="1" applyAlignment="1">
      <alignment horizontal="center"/>
    </xf>
    <xf numFmtId="0" fontId="46" fillId="0" borderId="0" xfId="13" applyFont="1" applyAlignment="1">
      <alignment horizontal="left"/>
    </xf>
    <xf numFmtId="165" fontId="46" fillId="0" borderId="0" xfId="13" applyNumberFormat="1" applyFont="1" applyAlignment="1">
      <alignment horizontal="right"/>
    </xf>
    <xf numFmtId="10" fontId="46" fillId="0" borderId="0" xfId="13" applyNumberFormat="1" applyFont="1" applyAlignment="1">
      <alignment horizontal="right"/>
    </xf>
    <xf numFmtId="0" fontId="40" fillId="0" borderId="0" xfId="13" applyFont="1" applyAlignment="1">
      <alignment horizontal="left"/>
    </xf>
    <xf numFmtId="0" fontId="47" fillId="0" borderId="0" xfId="13" applyFont="1"/>
    <xf numFmtId="165" fontId="47" fillId="0" borderId="0" xfId="13" applyNumberFormat="1" applyFont="1" applyAlignment="1">
      <alignment horizontal="right"/>
    </xf>
    <xf numFmtId="10" fontId="47" fillId="0" borderId="0" xfId="13" applyNumberFormat="1" applyFont="1" applyAlignment="1">
      <alignment horizontal="right"/>
    </xf>
    <xf numFmtId="0" fontId="39" fillId="9" borderId="2" xfId="13" applyFont="1" applyFill="1" applyBorder="1"/>
    <xf numFmtId="0" fontId="39" fillId="9" borderId="5" xfId="13" applyFont="1" applyFill="1" applyBorder="1"/>
    <xf numFmtId="10" fontId="39" fillId="9" borderId="4" xfId="13" applyNumberFormat="1" applyFont="1" applyFill="1" applyBorder="1" applyAlignment="1">
      <alignment horizontal="center" wrapText="1"/>
    </xf>
    <xf numFmtId="0" fontId="40" fillId="9" borderId="0" xfId="13" applyFont="1" applyFill="1"/>
    <xf numFmtId="10" fontId="1" fillId="0" borderId="0" xfId="13" applyNumberFormat="1" applyAlignment="1">
      <alignment horizontal="right"/>
    </xf>
    <xf numFmtId="0" fontId="40" fillId="10" borderId="0" xfId="13" applyFont="1" applyFill="1"/>
    <xf numFmtId="0" fontId="48" fillId="0" borderId="0" xfId="13" applyFont="1"/>
    <xf numFmtId="165" fontId="48" fillId="0" borderId="0" xfId="13" applyNumberFormat="1" applyFont="1" applyAlignment="1">
      <alignment horizontal="right"/>
    </xf>
    <xf numFmtId="0" fontId="40" fillId="11" borderId="0" xfId="13" applyFont="1" applyFill="1"/>
    <xf numFmtId="165" fontId="40" fillId="11" borderId="0" xfId="13" applyNumberFormat="1" applyFont="1" applyFill="1" applyAlignment="1">
      <alignment horizontal="right"/>
    </xf>
    <xf numFmtId="10" fontId="40" fillId="11" borderId="0" xfId="13" applyNumberFormat="1" applyFont="1" applyFill="1" applyAlignment="1">
      <alignment horizontal="right"/>
    </xf>
    <xf numFmtId="0" fontId="40" fillId="12" borderId="0" xfId="13" applyFont="1" applyFill="1"/>
    <xf numFmtId="165" fontId="40" fillId="12" borderId="0" xfId="13" applyNumberFormat="1" applyFont="1" applyFill="1" applyAlignment="1">
      <alignment horizontal="right"/>
    </xf>
    <xf numFmtId="10" fontId="40" fillId="12" borderId="0" xfId="13" applyNumberFormat="1" applyFont="1" applyFill="1" applyAlignment="1">
      <alignment horizontal="right"/>
    </xf>
    <xf numFmtId="165" fontId="35" fillId="0" borderId="0" xfId="13" applyNumberFormat="1" applyFont="1" applyAlignment="1">
      <alignment horizontal="right"/>
    </xf>
    <xf numFmtId="0" fontId="35" fillId="5" borderId="0" xfId="13" applyFont="1" applyFill="1"/>
    <xf numFmtId="165" fontId="35" fillId="5" borderId="0" xfId="13" applyNumberFormat="1" applyFont="1" applyFill="1" applyAlignment="1">
      <alignment horizontal="right"/>
    </xf>
    <xf numFmtId="10" fontId="35" fillId="5" borderId="0" xfId="13" applyNumberFormat="1" applyFont="1" applyFill="1" applyAlignment="1">
      <alignment horizontal="right"/>
    </xf>
    <xf numFmtId="165" fontId="39" fillId="0" borderId="0" xfId="13" applyNumberFormat="1" applyFont="1" applyAlignment="1">
      <alignment horizontal="right"/>
    </xf>
    <xf numFmtId="0" fontId="39" fillId="13" borderId="0" xfId="13" applyFont="1" applyFill="1"/>
    <xf numFmtId="165" fontId="39" fillId="13" borderId="0" xfId="13" applyNumberFormat="1" applyFont="1" applyFill="1" applyAlignment="1">
      <alignment horizontal="right"/>
    </xf>
    <xf numFmtId="10" fontId="39" fillId="13" borderId="0" xfId="13" applyNumberFormat="1" applyFont="1" applyFill="1" applyAlignment="1">
      <alignment horizontal="right"/>
    </xf>
    <xf numFmtId="165" fontId="44" fillId="0" borderId="0" xfId="13" applyNumberFormat="1" applyFont="1" applyAlignment="1">
      <alignment horizontal="right"/>
    </xf>
    <xf numFmtId="0" fontId="44" fillId="14" borderId="0" xfId="13" applyFont="1" applyFill="1"/>
    <xf numFmtId="165" fontId="44" fillId="14" borderId="0" xfId="13" applyNumberFormat="1" applyFont="1" applyFill="1" applyAlignment="1">
      <alignment horizontal="right"/>
    </xf>
    <xf numFmtId="10" fontId="44" fillId="14" borderId="0" xfId="13" applyNumberFormat="1" applyFont="1" applyFill="1" applyAlignment="1">
      <alignment horizontal="right"/>
    </xf>
    <xf numFmtId="10" fontId="44" fillId="0" borderId="0" xfId="13" applyNumberFormat="1" applyFont="1" applyAlignment="1">
      <alignment horizontal="right"/>
    </xf>
    <xf numFmtId="0" fontId="44" fillId="0" borderId="0" xfId="13" applyFont="1"/>
    <xf numFmtId="165" fontId="47" fillId="15" borderId="0" xfId="13" applyNumberFormat="1" applyFont="1" applyFill="1" applyAlignment="1">
      <alignment horizontal="right"/>
    </xf>
    <xf numFmtId="0" fontId="46" fillId="0" borderId="0" xfId="13" applyFont="1"/>
    <xf numFmtId="10" fontId="45" fillId="0" borderId="0" xfId="13" applyNumberFormat="1" applyFont="1" applyAlignment="1">
      <alignment horizontal="right"/>
    </xf>
    <xf numFmtId="44" fontId="1" fillId="0" borderId="0" xfId="13" applyNumberFormat="1"/>
    <xf numFmtId="44" fontId="46" fillId="0" borderId="0" xfId="13" applyNumberFormat="1" applyFont="1" applyAlignment="1">
      <alignment horizontal="right"/>
    </xf>
    <xf numFmtId="4" fontId="1" fillId="0" borderId="0" xfId="13" applyNumberFormat="1"/>
    <xf numFmtId="165" fontId="1" fillId="0" borderId="0" xfId="13" applyNumberFormat="1"/>
    <xf numFmtId="0" fontId="49" fillId="6" borderId="0" xfId="10" applyFont="1" applyBorder="1" applyAlignment="1">
      <alignment horizontal="left"/>
    </xf>
    <xf numFmtId="0" fontId="49" fillId="6" borderId="0" xfId="10" applyFont="1" applyBorder="1"/>
    <xf numFmtId="165" fontId="49" fillId="6" borderId="0" xfId="10" applyNumberFormat="1" applyFont="1" applyBorder="1" applyAlignment="1">
      <alignment horizontal="right"/>
    </xf>
    <xf numFmtId="10" fontId="49" fillId="6" borderId="0" xfId="10" applyNumberFormat="1" applyFont="1" applyBorder="1" applyAlignment="1">
      <alignment horizontal="right"/>
    </xf>
    <xf numFmtId="0" fontId="1" fillId="7" borderId="0" xfId="11" applyBorder="1" applyAlignment="1">
      <alignment horizontal="left"/>
    </xf>
    <xf numFmtId="0" fontId="1" fillId="7" borderId="0" xfId="11" applyBorder="1"/>
    <xf numFmtId="165" fontId="50" fillId="7" borderId="0" xfId="11" applyNumberFormat="1" applyFont="1" applyBorder="1" applyAlignment="1">
      <alignment horizontal="right"/>
    </xf>
    <xf numFmtId="165" fontId="51" fillId="7" borderId="0" xfId="11" applyNumberFormat="1" applyFont="1" applyBorder="1" applyAlignment="1">
      <alignment horizontal="right"/>
    </xf>
    <xf numFmtId="10" fontId="45" fillId="7" borderId="0" xfId="11" applyNumberFormat="1" applyFont="1" applyAlignment="1">
      <alignment horizontal="right"/>
    </xf>
    <xf numFmtId="0" fontId="52" fillId="0" borderId="0" xfId="13" applyFont="1" applyAlignment="1">
      <alignment horizontal="left"/>
    </xf>
    <xf numFmtId="0" fontId="52" fillId="0" borderId="0" xfId="13" applyFont="1"/>
    <xf numFmtId="0" fontId="53" fillId="6" borderId="0" xfId="10" applyFont="1" applyBorder="1" applyAlignment="1">
      <alignment horizontal="left"/>
    </xf>
    <xf numFmtId="0" fontId="53" fillId="6" borderId="0" xfId="10" applyFont="1" applyBorder="1"/>
    <xf numFmtId="165" fontId="53" fillId="6" borderId="0" xfId="10" applyNumberFormat="1" applyFont="1" applyBorder="1" applyAlignment="1">
      <alignment horizontal="right"/>
    </xf>
    <xf numFmtId="10" fontId="53" fillId="6" borderId="0" xfId="10" applyNumberFormat="1" applyFont="1" applyBorder="1" applyAlignment="1">
      <alignment horizontal="right"/>
    </xf>
    <xf numFmtId="0" fontId="1" fillId="7" borderId="0" xfId="11" applyAlignment="1">
      <alignment horizontal="left"/>
    </xf>
    <xf numFmtId="0" fontId="1" fillId="7" borderId="0" xfId="11"/>
    <xf numFmtId="165" fontId="1" fillId="7" borderId="0" xfId="11" applyNumberFormat="1" applyAlignment="1">
      <alignment horizontal="right"/>
    </xf>
    <xf numFmtId="10" fontId="1" fillId="7" borderId="0" xfId="11" applyNumberFormat="1" applyAlignment="1">
      <alignment horizontal="right"/>
    </xf>
    <xf numFmtId="0" fontId="40" fillId="9" borderId="0" xfId="13" applyFont="1" applyFill="1" applyAlignment="1">
      <alignment vertical="center"/>
    </xf>
    <xf numFmtId="165" fontId="40" fillId="9" borderId="0" xfId="13" applyNumberFormat="1" applyFont="1" applyFill="1" applyAlignment="1">
      <alignment horizontal="right" vertical="center"/>
    </xf>
    <xf numFmtId="10" fontId="40" fillId="9" borderId="0" xfId="13" applyNumberFormat="1" applyFont="1" applyFill="1" applyAlignment="1">
      <alignment horizontal="right" vertical="center"/>
    </xf>
    <xf numFmtId="0" fontId="42" fillId="9" borderId="0" xfId="10" applyFont="1" applyFill="1" applyBorder="1" applyAlignment="1">
      <alignment horizontal="center"/>
    </xf>
    <xf numFmtId="0" fontId="42" fillId="9" borderId="0" xfId="10" applyFont="1" applyFill="1" applyBorder="1" applyAlignment="1">
      <alignment horizontal="left"/>
    </xf>
    <xf numFmtId="165" fontId="40" fillId="9" borderId="0" xfId="10" applyNumberFormat="1" applyFont="1" applyFill="1" applyBorder="1" applyAlignment="1">
      <alignment horizontal="right"/>
    </xf>
    <xf numFmtId="10" fontId="40" fillId="9" borderId="0" xfId="10" applyNumberFormat="1" applyFont="1" applyFill="1" applyBorder="1" applyAlignment="1">
      <alignment horizontal="right"/>
    </xf>
    <xf numFmtId="0" fontId="44" fillId="0" borderId="0" xfId="13" applyFont="1" applyAlignment="1">
      <alignment horizontal="center"/>
    </xf>
    <xf numFmtId="0" fontId="44" fillId="0" borderId="0" xfId="13" applyFont="1" applyAlignment="1">
      <alignment horizontal="left"/>
    </xf>
    <xf numFmtId="0" fontId="46" fillId="0" borderId="0" xfId="13" applyFont="1" applyAlignment="1">
      <alignment horizontal="right"/>
    </xf>
    <xf numFmtId="0" fontId="34" fillId="8" borderId="0" xfId="12" applyFont="1" applyBorder="1" applyAlignment="1">
      <alignment horizontal="left"/>
    </xf>
    <xf numFmtId="165" fontId="34" fillId="8" borderId="0" xfId="12" applyNumberFormat="1" applyFont="1" applyBorder="1" applyAlignment="1">
      <alignment horizontal="right"/>
    </xf>
    <xf numFmtId="165" fontId="34" fillId="8" borderId="0" xfId="12" applyNumberFormat="1" applyFont="1" applyAlignment="1">
      <alignment horizontal="right"/>
    </xf>
    <xf numFmtId="10" fontId="34" fillId="8" borderId="0" xfId="12" applyNumberFormat="1" applyFont="1" applyAlignment="1">
      <alignment horizontal="right"/>
    </xf>
    <xf numFmtId="0" fontId="34" fillId="8" borderId="0" xfId="12" applyFont="1" applyAlignment="1">
      <alignment horizontal="left"/>
    </xf>
    <xf numFmtId="0" fontId="34" fillId="8" borderId="0" xfId="12" applyFont="1"/>
    <xf numFmtId="165" fontId="34" fillId="8" borderId="0" xfId="12" applyNumberFormat="1" applyFont="1" applyAlignment="1"/>
    <xf numFmtId="165" fontId="46" fillId="0" borderId="0" xfId="13" applyNumberFormat="1" applyFont="1"/>
    <xf numFmtId="0" fontId="40" fillId="0" borderId="0" xfId="13" applyFont="1"/>
    <xf numFmtId="0" fontId="1" fillId="0" borderId="0" xfId="13"/>
    <xf numFmtId="0" fontId="39" fillId="9" borderId="5" xfId="13" applyFont="1" applyFill="1" applyBorder="1" applyAlignment="1">
      <alignment horizontal="center"/>
    </xf>
    <xf numFmtId="4" fontId="45" fillId="0" borderId="0" xfId="13" applyNumberFormat="1" applyFont="1" applyAlignment="1">
      <alignment horizontal="right"/>
    </xf>
  </cellXfs>
  <cellStyles count="14">
    <cellStyle name="20% - Isticanje5" xfId="11" builtinId="46"/>
    <cellStyle name="20% - Isticanje6" xfId="12" builtinId="50"/>
    <cellStyle name="Izlaz" xfId="10" builtinId="21"/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6" xr:uid="{00000000-0005-0000-0000-000003000000}"/>
    <cellStyle name="Normalno 3" xfId="5" xr:uid="{00000000-0005-0000-0000-000004000000}"/>
    <cellStyle name="Normalno 3 2" xfId="3" xr:uid="{00000000-0005-0000-0000-000005000000}"/>
    <cellStyle name="Normalno 3 3" xfId="7" xr:uid="{00000000-0005-0000-0000-000006000000}"/>
    <cellStyle name="Normalno 4" xfId="8" xr:uid="{08474E18-36B8-48CE-9A2D-ED6126FE33B1}"/>
    <cellStyle name="Normalno 5" xfId="13" xr:uid="{A93E5818-66EC-45A8-A76F-7769421D768E}"/>
    <cellStyle name="Obično_List10" xfId="9" xr:uid="{6A30A5F5-2D62-406F-B410-367BB21C3CCD}"/>
    <cellStyle name="Obično_List4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E8F7-EEDE-46BE-9522-11EDEDF56F16}">
  <sheetPr>
    <pageSetUpPr fitToPage="1"/>
  </sheetPr>
  <dimension ref="A1:L366"/>
  <sheetViews>
    <sheetView workbookViewId="0">
      <selection activeCell="D7" sqref="D7"/>
    </sheetView>
  </sheetViews>
  <sheetFormatPr defaultRowHeight="15" x14ac:dyDescent="0.25"/>
  <cols>
    <col min="1" max="1" width="7.85546875" style="240" customWidth="1"/>
    <col min="2" max="2" width="59.5703125" style="240" customWidth="1"/>
    <col min="3" max="7" width="18.7109375" style="240" customWidth="1"/>
    <col min="8" max="9" width="10.7109375" style="240" customWidth="1"/>
    <col min="10" max="12" width="18.7109375" style="240" customWidth="1"/>
    <col min="13" max="256" width="9.140625" style="240"/>
    <col min="257" max="257" width="7.85546875" style="240" customWidth="1"/>
    <col min="258" max="258" width="59.5703125" style="240" customWidth="1"/>
    <col min="259" max="263" width="18.7109375" style="240" customWidth="1"/>
    <col min="264" max="265" width="10.7109375" style="240" customWidth="1"/>
    <col min="266" max="268" width="18.7109375" style="240" customWidth="1"/>
    <col min="269" max="512" width="9.140625" style="240"/>
    <col min="513" max="513" width="7.85546875" style="240" customWidth="1"/>
    <col min="514" max="514" width="59.5703125" style="240" customWidth="1"/>
    <col min="515" max="519" width="18.7109375" style="240" customWidth="1"/>
    <col min="520" max="521" width="10.7109375" style="240" customWidth="1"/>
    <col min="522" max="524" width="18.7109375" style="240" customWidth="1"/>
    <col min="525" max="768" width="9.140625" style="240"/>
    <col min="769" max="769" width="7.85546875" style="240" customWidth="1"/>
    <col min="770" max="770" width="59.5703125" style="240" customWidth="1"/>
    <col min="771" max="775" width="18.7109375" style="240" customWidth="1"/>
    <col min="776" max="777" width="10.7109375" style="240" customWidth="1"/>
    <col min="778" max="780" width="18.7109375" style="240" customWidth="1"/>
    <col min="781" max="1024" width="9.140625" style="240"/>
    <col min="1025" max="1025" width="7.85546875" style="240" customWidth="1"/>
    <col min="1026" max="1026" width="59.5703125" style="240" customWidth="1"/>
    <col min="1027" max="1031" width="18.7109375" style="240" customWidth="1"/>
    <col min="1032" max="1033" width="10.7109375" style="240" customWidth="1"/>
    <col min="1034" max="1036" width="18.7109375" style="240" customWidth="1"/>
    <col min="1037" max="1280" width="9.140625" style="240"/>
    <col min="1281" max="1281" width="7.85546875" style="240" customWidth="1"/>
    <col min="1282" max="1282" width="59.5703125" style="240" customWidth="1"/>
    <col min="1283" max="1287" width="18.7109375" style="240" customWidth="1"/>
    <col min="1288" max="1289" width="10.7109375" style="240" customWidth="1"/>
    <col min="1290" max="1292" width="18.7109375" style="240" customWidth="1"/>
    <col min="1293" max="1536" width="9.140625" style="240"/>
    <col min="1537" max="1537" width="7.85546875" style="240" customWidth="1"/>
    <col min="1538" max="1538" width="59.5703125" style="240" customWidth="1"/>
    <col min="1539" max="1543" width="18.7109375" style="240" customWidth="1"/>
    <col min="1544" max="1545" width="10.7109375" style="240" customWidth="1"/>
    <col min="1546" max="1548" width="18.7109375" style="240" customWidth="1"/>
    <col min="1549" max="1792" width="9.140625" style="240"/>
    <col min="1793" max="1793" width="7.85546875" style="240" customWidth="1"/>
    <col min="1794" max="1794" width="59.5703125" style="240" customWidth="1"/>
    <col min="1795" max="1799" width="18.7109375" style="240" customWidth="1"/>
    <col min="1800" max="1801" width="10.7109375" style="240" customWidth="1"/>
    <col min="1802" max="1804" width="18.7109375" style="240" customWidth="1"/>
    <col min="1805" max="2048" width="9.140625" style="240"/>
    <col min="2049" max="2049" width="7.85546875" style="240" customWidth="1"/>
    <col min="2050" max="2050" width="59.5703125" style="240" customWidth="1"/>
    <col min="2051" max="2055" width="18.7109375" style="240" customWidth="1"/>
    <col min="2056" max="2057" width="10.7109375" style="240" customWidth="1"/>
    <col min="2058" max="2060" width="18.7109375" style="240" customWidth="1"/>
    <col min="2061" max="2304" width="9.140625" style="240"/>
    <col min="2305" max="2305" width="7.85546875" style="240" customWidth="1"/>
    <col min="2306" max="2306" width="59.5703125" style="240" customWidth="1"/>
    <col min="2307" max="2311" width="18.7109375" style="240" customWidth="1"/>
    <col min="2312" max="2313" width="10.7109375" style="240" customWidth="1"/>
    <col min="2314" max="2316" width="18.7109375" style="240" customWidth="1"/>
    <col min="2317" max="2560" width="9.140625" style="240"/>
    <col min="2561" max="2561" width="7.85546875" style="240" customWidth="1"/>
    <col min="2562" max="2562" width="59.5703125" style="240" customWidth="1"/>
    <col min="2563" max="2567" width="18.7109375" style="240" customWidth="1"/>
    <col min="2568" max="2569" width="10.7109375" style="240" customWidth="1"/>
    <col min="2570" max="2572" width="18.7109375" style="240" customWidth="1"/>
    <col min="2573" max="2816" width="9.140625" style="240"/>
    <col min="2817" max="2817" width="7.85546875" style="240" customWidth="1"/>
    <col min="2818" max="2818" width="59.5703125" style="240" customWidth="1"/>
    <col min="2819" max="2823" width="18.7109375" style="240" customWidth="1"/>
    <col min="2824" max="2825" width="10.7109375" style="240" customWidth="1"/>
    <col min="2826" max="2828" width="18.7109375" style="240" customWidth="1"/>
    <col min="2829" max="3072" width="9.140625" style="240"/>
    <col min="3073" max="3073" width="7.85546875" style="240" customWidth="1"/>
    <col min="3074" max="3074" width="59.5703125" style="240" customWidth="1"/>
    <col min="3075" max="3079" width="18.7109375" style="240" customWidth="1"/>
    <col min="3080" max="3081" width="10.7109375" style="240" customWidth="1"/>
    <col min="3082" max="3084" width="18.7109375" style="240" customWidth="1"/>
    <col min="3085" max="3328" width="9.140625" style="240"/>
    <col min="3329" max="3329" width="7.85546875" style="240" customWidth="1"/>
    <col min="3330" max="3330" width="59.5703125" style="240" customWidth="1"/>
    <col min="3331" max="3335" width="18.7109375" style="240" customWidth="1"/>
    <col min="3336" max="3337" width="10.7109375" style="240" customWidth="1"/>
    <col min="3338" max="3340" width="18.7109375" style="240" customWidth="1"/>
    <col min="3341" max="3584" width="9.140625" style="240"/>
    <col min="3585" max="3585" width="7.85546875" style="240" customWidth="1"/>
    <col min="3586" max="3586" width="59.5703125" style="240" customWidth="1"/>
    <col min="3587" max="3591" width="18.7109375" style="240" customWidth="1"/>
    <col min="3592" max="3593" width="10.7109375" style="240" customWidth="1"/>
    <col min="3594" max="3596" width="18.7109375" style="240" customWidth="1"/>
    <col min="3597" max="3840" width="9.140625" style="240"/>
    <col min="3841" max="3841" width="7.85546875" style="240" customWidth="1"/>
    <col min="3842" max="3842" width="59.5703125" style="240" customWidth="1"/>
    <col min="3843" max="3847" width="18.7109375" style="240" customWidth="1"/>
    <col min="3848" max="3849" width="10.7109375" style="240" customWidth="1"/>
    <col min="3850" max="3852" width="18.7109375" style="240" customWidth="1"/>
    <col min="3853" max="4096" width="9.140625" style="240"/>
    <col min="4097" max="4097" width="7.85546875" style="240" customWidth="1"/>
    <col min="4098" max="4098" width="59.5703125" style="240" customWidth="1"/>
    <col min="4099" max="4103" width="18.7109375" style="240" customWidth="1"/>
    <col min="4104" max="4105" width="10.7109375" style="240" customWidth="1"/>
    <col min="4106" max="4108" width="18.7109375" style="240" customWidth="1"/>
    <col min="4109" max="4352" width="9.140625" style="240"/>
    <col min="4353" max="4353" width="7.85546875" style="240" customWidth="1"/>
    <col min="4354" max="4354" width="59.5703125" style="240" customWidth="1"/>
    <col min="4355" max="4359" width="18.7109375" style="240" customWidth="1"/>
    <col min="4360" max="4361" width="10.7109375" style="240" customWidth="1"/>
    <col min="4362" max="4364" width="18.7109375" style="240" customWidth="1"/>
    <col min="4365" max="4608" width="9.140625" style="240"/>
    <col min="4609" max="4609" width="7.85546875" style="240" customWidth="1"/>
    <col min="4610" max="4610" width="59.5703125" style="240" customWidth="1"/>
    <col min="4611" max="4615" width="18.7109375" style="240" customWidth="1"/>
    <col min="4616" max="4617" width="10.7109375" style="240" customWidth="1"/>
    <col min="4618" max="4620" width="18.7109375" style="240" customWidth="1"/>
    <col min="4621" max="4864" width="9.140625" style="240"/>
    <col min="4865" max="4865" width="7.85546875" style="240" customWidth="1"/>
    <col min="4866" max="4866" width="59.5703125" style="240" customWidth="1"/>
    <col min="4867" max="4871" width="18.7109375" style="240" customWidth="1"/>
    <col min="4872" max="4873" width="10.7109375" style="240" customWidth="1"/>
    <col min="4874" max="4876" width="18.7109375" style="240" customWidth="1"/>
    <col min="4877" max="5120" width="9.140625" style="240"/>
    <col min="5121" max="5121" width="7.85546875" style="240" customWidth="1"/>
    <col min="5122" max="5122" width="59.5703125" style="240" customWidth="1"/>
    <col min="5123" max="5127" width="18.7109375" style="240" customWidth="1"/>
    <col min="5128" max="5129" width="10.7109375" style="240" customWidth="1"/>
    <col min="5130" max="5132" width="18.7109375" style="240" customWidth="1"/>
    <col min="5133" max="5376" width="9.140625" style="240"/>
    <col min="5377" max="5377" width="7.85546875" style="240" customWidth="1"/>
    <col min="5378" max="5378" width="59.5703125" style="240" customWidth="1"/>
    <col min="5379" max="5383" width="18.7109375" style="240" customWidth="1"/>
    <col min="5384" max="5385" width="10.7109375" style="240" customWidth="1"/>
    <col min="5386" max="5388" width="18.7109375" style="240" customWidth="1"/>
    <col min="5389" max="5632" width="9.140625" style="240"/>
    <col min="5633" max="5633" width="7.85546875" style="240" customWidth="1"/>
    <col min="5634" max="5634" width="59.5703125" style="240" customWidth="1"/>
    <col min="5635" max="5639" width="18.7109375" style="240" customWidth="1"/>
    <col min="5640" max="5641" width="10.7109375" style="240" customWidth="1"/>
    <col min="5642" max="5644" width="18.7109375" style="240" customWidth="1"/>
    <col min="5645" max="5888" width="9.140625" style="240"/>
    <col min="5889" max="5889" width="7.85546875" style="240" customWidth="1"/>
    <col min="5890" max="5890" width="59.5703125" style="240" customWidth="1"/>
    <col min="5891" max="5895" width="18.7109375" style="240" customWidth="1"/>
    <col min="5896" max="5897" width="10.7109375" style="240" customWidth="1"/>
    <col min="5898" max="5900" width="18.7109375" style="240" customWidth="1"/>
    <col min="5901" max="6144" width="9.140625" style="240"/>
    <col min="6145" max="6145" width="7.85546875" style="240" customWidth="1"/>
    <col min="6146" max="6146" width="59.5703125" style="240" customWidth="1"/>
    <col min="6147" max="6151" width="18.7109375" style="240" customWidth="1"/>
    <col min="6152" max="6153" width="10.7109375" style="240" customWidth="1"/>
    <col min="6154" max="6156" width="18.7109375" style="240" customWidth="1"/>
    <col min="6157" max="6400" width="9.140625" style="240"/>
    <col min="6401" max="6401" width="7.85546875" style="240" customWidth="1"/>
    <col min="6402" max="6402" width="59.5703125" style="240" customWidth="1"/>
    <col min="6403" max="6407" width="18.7109375" style="240" customWidth="1"/>
    <col min="6408" max="6409" width="10.7109375" style="240" customWidth="1"/>
    <col min="6410" max="6412" width="18.7109375" style="240" customWidth="1"/>
    <col min="6413" max="6656" width="9.140625" style="240"/>
    <col min="6657" max="6657" width="7.85546875" style="240" customWidth="1"/>
    <col min="6658" max="6658" width="59.5703125" style="240" customWidth="1"/>
    <col min="6659" max="6663" width="18.7109375" style="240" customWidth="1"/>
    <col min="6664" max="6665" width="10.7109375" style="240" customWidth="1"/>
    <col min="6666" max="6668" width="18.7109375" style="240" customWidth="1"/>
    <col min="6669" max="6912" width="9.140625" style="240"/>
    <col min="6913" max="6913" width="7.85546875" style="240" customWidth="1"/>
    <col min="6914" max="6914" width="59.5703125" style="240" customWidth="1"/>
    <col min="6915" max="6919" width="18.7109375" style="240" customWidth="1"/>
    <col min="6920" max="6921" width="10.7109375" style="240" customWidth="1"/>
    <col min="6922" max="6924" width="18.7109375" style="240" customWidth="1"/>
    <col min="6925" max="7168" width="9.140625" style="240"/>
    <col min="7169" max="7169" width="7.85546875" style="240" customWidth="1"/>
    <col min="7170" max="7170" width="59.5703125" style="240" customWidth="1"/>
    <col min="7171" max="7175" width="18.7109375" style="240" customWidth="1"/>
    <col min="7176" max="7177" width="10.7109375" style="240" customWidth="1"/>
    <col min="7178" max="7180" width="18.7109375" style="240" customWidth="1"/>
    <col min="7181" max="7424" width="9.140625" style="240"/>
    <col min="7425" max="7425" width="7.85546875" style="240" customWidth="1"/>
    <col min="7426" max="7426" width="59.5703125" style="240" customWidth="1"/>
    <col min="7427" max="7431" width="18.7109375" style="240" customWidth="1"/>
    <col min="7432" max="7433" width="10.7109375" style="240" customWidth="1"/>
    <col min="7434" max="7436" width="18.7109375" style="240" customWidth="1"/>
    <col min="7437" max="7680" width="9.140625" style="240"/>
    <col min="7681" max="7681" width="7.85546875" style="240" customWidth="1"/>
    <col min="7682" max="7682" width="59.5703125" style="240" customWidth="1"/>
    <col min="7683" max="7687" width="18.7109375" style="240" customWidth="1"/>
    <col min="7688" max="7689" width="10.7109375" style="240" customWidth="1"/>
    <col min="7690" max="7692" width="18.7109375" style="240" customWidth="1"/>
    <col min="7693" max="7936" width="9.140625" style="240"/>
    <col min="7937" max="7937" width="7.85546875" style="240" customWidth="1"/>
    <col min="7938" max="7938" width="59.5703125" style="240" customWidth="1"/>
    <col min="7939" max="7943" width="18.7109375" style="240" customWidth="1"/>
    <col min="7944" max="7945" width="10.7109375" style="240" customWidth="1"/>
    <col min="7946" max="7948" width="18.7109375" style="240" customWidth="1"/>
    <col min="7949" max="8192" width="9.140625" style="240"/>
    <col min="8193" max="8193" width="7.85546875" style="240" customWidth="1"/>
    <col min="8194" max="8194" width="59.5703125" style="240" customWidth="1"/>
    <col min="8195" max="8199" width="18.7109375" style="240" customWidth="1"/>
    <col min="8200" max="8201" width="10.7109375" style="240" customWidth="1"/>
    <col min="8202" max="8204" width="18.7109375" style="240" customWidth="1"/>
    <col min="8205" max="8448" width="9.140625" style="240"/>
    <col min="8449" max="8449" width="7.85546875" style="240" customWidth="1"/>
    <col min="8450" max="8450" width="59.5703125" style="240" customWidth="1"/>
    <col min="8451" max="8455" width="18.7109375" style="240" customWidth="1"/>
    <col min="8456" max="8457" width="10.7109375" style="240" customWidth="1"/>
    <col min="8458" max="8460" width="18.7109375" style="240" customWidth="1"/>
    <col min="8461" max="8704" width="9.140625" style="240"/>
    <col min="8705" max="8705" width="7.85546875" style="240" customWidth="1"/>
    <col min="8706" max="8706" width="59.5703125" style="240" customWidth="1"/>
    <col min="8707" max="8711" width="18.7109375" style="240" customWidth="1"/>
    <col min="8712" max="8713" width="10.7109375" style="240" customWidth="1"/>
    <col min="8714" max="8716" width="18.7109375" style="240" customWidth="1"/>
    <col min="8717" max="8960" width="9.140625" style="240"/>
    <col min="8961" max="8961" width="7.85546875" style="240" customWidth="1"/>
    <col min="8962" max="8962" width="59.5703125" style="240" customWidth="1"/>
    <col min="8963" max="8967" width="18.7109375" style="240" customWidth="1"/>
    <col min="8968" max="8969" width="10.7109375" style="240" customWidth="1"/>
    <col min="8970" max="8972" width="18.7109375" style="240" customWidth="1"/>
    <col min="8973" max="9216" width="9.140625" style="240"/>
    <col min="9217" max="9217" width="7.85546875" style="240" customWidth="1"/>
    <col min="9218" max="9218" width="59.5703125" style="240" customWidth="1"/>
    <col min="9219" max="9223" width="18.7109375" style="240" customWidth="1"/>
    <col min="9224" max="9225" width="10.7109375" style="240" customWidth="1"/>
    <col min="9226" max="9228" width="18.7109375" style="240" customWidth="1"/>
    <col min="9229" max="9472" width="9.140625" style="240"/>
    <col min="9473" max="9473" width="7.85546875" style="240" customWidth="1"/>
    <col min="9474" max="9474" width="59.5703125" style="240" customWidth="1"/>
    <col min="9475" max="9479" width="18.7109375" style="240" customWidth="1"/>
    <col min="9480" max="9481" width="10.7109375" style="240" customWidth="1"/>
    <col min="9482" max="9484" width="18.7109375" style="240" customWidth="1"/>
    <col min="9485" max="9728" width="9.140625" style="240"/>
    <col min="9729" max="9729" width="7.85546875" style="240" customWidth="1"/>
    <col min="9730" max="9730" width="59.5703125" style="240" customWidth="1"/>
    <col min="9731" max="9735" width="18.7109375" style="240" customWidth="1"/>
    <col min="9736" max="9737" width="10.7109375" style="240" customWidth="1"/>
    <col min="9738" max="9740" width="18.7109375" style="240" customWidth="1"/>
    <col min="9741" max="9984" width="9.140625" style="240"/>
    <col min="9985" max="9985" width="7.85546875" style="240" customWidth="1"/>
    <col min="9986" max="9986" width="59.5703125" style="240" customWidth="1"/>
    <col min="9987" max="9991" width="18.7109375" style="240" customWidth="1"/>
    <col min="9992" max="9993" width="10.7109375" style="240" customWidth="1"/>
    <col min="9994" max="9996" width="18.7109375" style="240" customWidth="1"/>
    <col min="9997" max="10240" width="9.140625" style="240"/>
    <col min="10241" max="10241" width="7.85546875" style="240" customWidth="1"/>
    <col min="10242" max="10242" width="59.5703125" style="240" customWidth="1"/>
    <col min="10243" max="10247" width="18.7109375" style="240" customWidth="1"/>
    <col min="10248" max="10249" width="10.7109375" style="240" customWidth="1"/>
    <col min="10250" max="10252" width="18.7109375" style="240" customWidth="1"/>
    <col min="10253" max="10496" width="9.140625" style="240"/>
    <col min="10497" max="10497" width="7.85546875" style="240" customWidth="1"/>
    <col min="10498" max="10498" width="59.5703125" style="240" customWidth="1"/>
    <col min="10499" max="10503" width="18.7109375" style="240" customWidth="1"/>
    <col min="10504" max="10505" width="10.7109375" style="240" customWidth="1"/>
    <col min="10506" max="10508" width="18.7109375" style="240" customWidth="1"/>
    <col min="10509" max="10752" width="9.140625" style="240"/>
    <col min="10753" max="10753" width="7.85546875" style="240" customWidth="1"/>
    <col min="10754" max="10754" width="59.5703125" style="240" customWidth="1"/>
    <col min="10755" max="10759" width="18.7109375" style="240" customWidth="1"/>
    <col min="10760" max="10761" width="10.7109375" style="240" customWidth="1"/>
    <col min="10762" max="10764" width="18.7109375" style="240" customWidth="1"/>
    <col min="10765" max="11008" width="9.140625" style="240"/>
    <col min="11009" max="11009" width="7.85546875" style="240" customWidth="1"/>
    <col min="11010" max="11010" width="59.5703125" style="240" customWidth="1"/>
    <col min="11011" max="11015" width="18.7109375" style="240" customWidth="1"/>
    <col min="11016" max="11017" width="10.7109375" style="240" customWidth="1"/>
    <col min="11018" max="11020" width="18.7109375" style="240" customWidth="1"/>
    <col min="11021" max="11264" width="9.140625" style="240"/>
    <col min="11265" max="11265" width="7.85546875" style="240" customWidth="1"/>
    <col min="11266" max="11266" width="59.5703125" style="240" customWidth="1"/>
    <col min="11267" max="11271" width="18.7109375" style="240" customWidth="1"/>
    <col min="11272" max="11273" width="10.7109375" style="240" customWidth="1"/>
    <col min="11274" max="11276" width="18.7109375" style="240" customWidth="1"/>
    <col min="11277" max="11520" width="9.140625" style="240"/>
    <col min="11521" max="11521" width="7.85546875" style="240" customWidth="1"/>
    <col min="11522" max="11522" width="59.5703125" style="240" customWidth="1"/>
    <col min="11523" max="11527" width="18.7109375" style="240" customWidth="1"/>
    <col min="11528" max="11529" width="10.7109375" style="240" customWidth="1"/>
    <col min="11530" max="11532" width="18.7109375" style="240" customWidth="1"/>
    <col min="11533" max="11776" width="9.140625" style="240"/>
    <col min="11777" max="11777" width="7.85546875" style="240" customWidth="1"/>
    <col min="11778" max="11778" width="59.5703125" style="240" customWidth="1"/>
    <col min="11779" max="11783" width="18.7109375" style="240" customWidth="1"/>
    <col min="11784" max="11785" width="10.7109375" style="240" customWidth="1"/>
    <col min="11786" max="11788" width="18.7109375" style="240" customWidth="1"/>
    <col min="11789" max="12032" width="9.140625" style="240"/>
    <col min="12033" max="12033" width="7.85546875" style="240" customWidth="1"/>
    <col min="12034" max="12034" width="59.5703125" style="240" customWidth="1"/>
    <col min="12035" max="12039" width="18.7109375" style="240" customWidth="1"/>
    <col min="12040" max="12041" width="10.7109375" style="240" customWidth="1"/>
    <col min="12042" max="12044" width="18.7109375" style="240" customWidth="1"/>
    <col min="12045" max="12288" width="9.140625" style="240"/>
    <col min="12289" max="12289" width="7.85546875" style="240" customWidth="1"/>
    <col min="12290" max="12290" width="59.5703125" style="240" customWidth="1"/>
    <col min="12291" max="12295" width="18.7109375" style="240" customWidth="1"/>
    <col min="12296" max="12297" width="10.7109375" style="240" customWidth="1"/>
    <col min="12298" max="12300" width="18.7109375" style="240" customWidth="1"/>
    <col min="12301" max="12544" width="9.140625" style="240"/>
    <col min="12545" max="12545" width="7.85546875" style="240" customWidth="1"/>
    <col min="12546" max="12546" width="59.5703125" style="240" customWidth="1"/>
    <col min="12547" max="12551" width="18.7109375" style="240" customWidth="1"/>
    <col min="12552" max="12553" width="10.7109375" style="240" customWidth="1"/>
    <col min="12554" max="12556" width="18.7109375" style="240" customWidth="1"/>
    <col min="12557" max="12800" width="9.140625" style="240"/>
    <col min="12801" max="12801" width="7.85546875" style="240" customWidth="1"/>
    <col min="12802" max="12802" width="59.5703125" style="240" customWidth="1"/>
    <col min="12803" max="12807" width="18.7109375" style="240" customWidth="1"/>
    <col min="12808" max="12809" width="10.7109375" style="240" customWidth="1"/>
    <col min="12810" max="12812" width="18.7109375" style="240" customWidth="1"/>
    <col min="12813" max="13056" width="9.140625" style="240"/>
    <col min="13057" max="13057" width="7.85546875" style="240" customWidth="1"/>
    <col min="13058" max="13058" width="59.5703125" style="240" customWidth="1"/>
    <col min="13059" max="13063" width="18.7109375" style="240" customWidth="1"/>
    <col min="13064" max="13065" width="10.7109375" style="240" customWidth="1"/>
    <col min="13066" max="13068" width="18.7109375" style="240" customWidth="1"/>
    <col min="13069" max="13312" width="9.140625" style="240"/>
    <col min="13313" max="13313" width="7.85546875" style="240" customWidth="1"/>
    <col min="13314" max="13314" width="59.5703125" style="240" customWidth="1"/>
    <col min="13315" max="13319" width="18.7109375" style="240" customWidth="1"/>
    <col min="13320" max="13321" width="10.7109375" style="240" customWidth="1"/>
    <col min="13322" max="13324" width="18.7109375" style="240" customWidth="1"/>
    <col min="13325" max="13568" width="9.140625" style="240"/>
    <col min="13569" max="13569" width="7.85546875" style="240" customWidth="1"/>
    <col min="13570" max="13570" width="59.5703125" style="240" customWidth="1"/>
    <col min="13571" max="13575" width="18.7109375" style="240" customWidth="1"/>
    <col min="13576" max="13577" width="10.7109375" style="240" customWidth="1"/>
    <col min="13578" max="13580" width="18.7109375" style="240" customWidth="1"/>
    <col min="13581" max="13824" width="9.140625" style="240"/>
    <col min="13825" max="13825" width="7.85546875" style="240" customWidth="1"/>
    <col min="13826" max="13826" width="59.5703125" style="240" customWidth="1"/>
    <col min="13827" max="13831" width="18.7109375" style="240" customWidth="1"/>
    <col min="13832" max="13833" width="10.7109375" style="240" customWidth="1"/>
    <col min="13834" max="13836" width="18.7109375" style="240" customWidth="1"/>
    <col min="13837" max="14080" width="9.140625" style="240"/>
    <col min="14081" max="14081" width="7.85546875" style="240" customWidth="1"/>
    <col min="14082" max="14082" width="59.5703125" style="240" customWidth="1"/>
    <col min="14083" max="14087" width="18.7109375" style="240" customWidth="1"/>
    <col min="14088" max="14089" width="10.7109375" style="240" customWidth="1"/>
    <col min="14090" max="14092" width="18.7109375" style="240" customWidth="1"/>
    <col min="14093" max="14336" width="9.140625" style="240"/>
    <col min="14337" max="14337" width="7.85546875" style="240" customWidth="1"/>
    <col min="14338" max="14338" width="59.5703125" style="240" customWidth="1"/>
    <col min="14339" max="14343" width="18.7109375" style="240" customWidth="1"/>
    <col min="14344" max="14345" width="10.7109375" style="240" customWidth="1"/>
    <col min="14346" max="14348" width="18.7109375" style="240" customWidth="1"/>
    <col min="14349" max="14592" width="9.140625" style="240"/>
    <col min="14593" max="14593" width="7.85546875" style="240" customWidth="1"/>
    <col min="14594" max="14594" width="59.5703125" style="240" customWidth="1"/>
    <col min="14595" max="14599" width="18.7109375" style="240" customWidth="1"/>
    <col min="14600" max="14601" width="10.7109375" style="240" customWidth="1"/>
    <col min="14602" max="14604" width="18.7109375" style="240" customWidth="1"/>
    <col min="14605" max="14848" width="9.140625" style="240"/>
    <col min="14849" max="14849" width="7.85546875" style="240" customWidth="1"/>
    <col min="14850" max="14850" width="59.5703125" style="240" customWidth="1"/>
    <col min="14851" max="14855" width="18.7109375" style="240" customWidth="1"/>
    <col min="14856" max="14857" width="10.7109375" style="240" customWidth="1"/>
    <col min="14858" max="14860" width="18.7109375" style="240" customWidth="1"/>
    <col min="14861" max="15104" width="9.140625" style="240"/>
    <col min="15105" max="15105" width="7.85546875" style="240" customWidth="1"/>
    <col min="15106" max="15106" width="59.5703125" style="240" customWidth="1"/>
    <col min="15107" max="15111" width="18.7109375" style="240" customWidth="1"/>
    <col min="15112" max="15113" width="10.7109375" style="240" customWidth="1"/>
    <col min="15114" max="15116" width="18.7109375" style="240" customWidth="1"/>
    <col min="15117" max="15360" width="9.140625" style="240"/>
    <col min="15361" max="15361" width="7.85546875" style="240" customWidth="1"/>
    <col min="15362" max="15362" width="59.5703125" style="240" customWidth="1"/>
    <col min="15363" max="15367" width="18.7109375" style="240" customWidth="1"/>
    <col min="15368" max="15369" width="10.7109375" style="240" customWidth="1"/>
    <col min="15370" max="15372" width="18.7109375" style="240" customWidth="1"/>
    <col min="15373" max="15616" width="9.140625" style="240"/>
    <col min="15617" max="15617" width="7.85546875" style="240" customWidth="1"/>
    <col min="15618" max="15618" width="59.5703125" style="240" customWidth="1"/>
    <col min="15619" max="15623" width="18.7109375" style="240" customWidth="1"/>
    <col min="15624" max="15625" width="10.7109375" style="240" customWidth="1"/>
    <col min="15626" max="15628" width="18.7109375" style="240" customWidth="1"/>
    <col min="15629" max="15872" width="9.140625" style="240"/>
    <col min="15873" max="15873" width="7.85546875" style="240" customWidth="1"/>
    <col min="15874" max="15874" width="59.5703125" style="240" customWidth="1"/>
    <col min="15875" max="15879" width="18.7109375" style="240" customWidth="1"/>
    <col min="15880" max="15881" width="10.7109375" style="240" customWidth="1"/>
    <col min="15882" max="15884" width="18.7109375" style="240" customWidth="1"/>
    <col min="15885" max="16128" width="9.140625" style="240"/>
    <col min="16129" max="16129" width="7.85546875" style="240" customWidth="1"/>
    <col min="16130" max="16130" width="59.5703125" style="240" customWidth="1"/>
    <col min="16131" max="16135" width="18.7109375" style="240" customWidth="1"/>
    <col min="16136" max="16137" width="10.7109375" style="240" customWidth="1"/>
    <col min="16138" max="16140" width="18.7109375" style="240" customWidth="1"/>
    <col min="16141" max="16384" width="9.140625" style="240"/>
  </cols>
  <sheetData>
    <row r="1" spans="1:12" ht="12" customHeight="1" x14ac:dyDescent="0.25"/>
    <row r="2" spans="1:12" x14ac:dyDescent="0.25">
      <c r="A2" s="241" t="s">
        <v>172</v>
      </c>
      <c r="B2" s="241"/>
      <c r="C2" s="241"/>
      <c r="D2" s="242"/>
      <c r="E2" s="242"/>
      <c r="F2" s="242"/>
    </row>
    <row r="3" spans="1:12" ht="20.25" customHeight="1" x14ac:dyDescent="0.3">
      <c r="A3" s="241" t="s">
        <v>173</v>
      </c>
      <c r="B3" s="243"/>
      <c r="C3" s="243"/>
      <c r="D3" s="244"/>
      <c r="E3" s="244"/>
      <c r="F3" s="244"/>
      <c r="G3" s="244"/>
      <c r="H3" s="244"/>
      <c r="I3" s="244"/>
      <c r="J3" s="244"/>
      <c r="K3" s="244"/>
      <c r="L3" s="244"/>
    </row>
    <row r="4" spans="1:12" ht="20.25" customHeight="1" x14ac:dyDescent="0.3">
      <c r="A4" s="241" t="s">
        <v>174</v>
      </c>
      <c r="B4" s="241"/>
      <c r="C4" s="241"/>
      <c r="D4" s="245"/>
      <c r="E4" s="245"/>
      <c r="F4" s="245"/>
      <c r="G4" s="244"/>
      <c r="H4" s="244"/>
      <c r="I4" s="244"/>
      <c r="J4" s="244"/>
      <c r="K4" s="244"/>
      <c r="L4" s="244"/>
    </row>
    <row r="5" spans="1:12" ht="20.25" customHeight="1" x14ac:dyDescent="0.3">
      <c r="A5" s="246"/>
      <c r="B5" s="246"/>
      <c r="C5" s="246"/>
      <c r="D5" s="244"/>
      <c r="E5" s="244"/>
      <c r="F5" s="244"/>
      <c r="G5" s="244"/>
      <c r="H5" s="244"/>
      <c r="I5" s="244"/>
      <c r="J5" s="244"/>
      <c r="K5" s="244"/>
      <c r="L5" s="244"/>
    </row>
    <row r="6" spans="1:12" ht="63.75" customHeight="1" x14ac:dyDescent="0.25">
      <c r="A6" s="247" t="s">
        <v>175</v>
      </c>
      <c r="B6" s="248"/>
      <c r="C6" s="249" t="s">
        <v>176</v>
      </c>
      <c r="D6" s="249" t="s">
        <v>177</v>
      </c>
      <c r="E6" s="249" t="s">
        <v>149</v>
      </c>
      <c r="F6" s="249" t="s">
        <v>178</v>
      </c>
      <c r="G6" s="249" t="s">
        <v>179</v>
      </c>
    </row>
    <row r="7" spans="1:12" s="254" customFormat="1" ht="18" customHeight="1" x14ac:dyDescent="0.25">
      <c r="A7" s="250" t="s">
        <v>180</v>
      </c>
      <c r="B7" s="251" t="s">
        <v>181</v>
      </c>
      <c r="C7" s="252">
        <f>SUBTOTAL(9,C8:C79)</f>
        <v>341379.5</v>
      </c>
      <c r="D7" s="252">
        <f>SUBTOTAL(9,D8:D79)</f>
        <v>980592.55</v>
      </c>
      <c r="E7" s="252">
        <f>SUBTOTAL(9,E8:E81)</f>
        <v>406786.47</v>
      </c>
      <c r="F7" s="253">
        <f>IF(C7&lt;&gt;0,E7/C7,"-")</f>
        <v>1.1915960683052145</v>
      </c>
      <c r="G7" s="253">
        <f>IF(D7&lt;&gt;0,E7/D7,"-")</f>
        <v>0.41483740621933129</v>
      </c>
      <c r="H7" s="240"/>
      <c r="I7" s="240"/>
      <c r="J7" s="240"/>
    </row>
    <row r="8" spans="1:12" s="254" customFormat="1" ht="20.25" hidden="1" customHeight="1" x14ac:dyDescent="0.25">
      <c r="A8" s="255"/>
      <c r="B8" s="255"/>
      <c r="C8" s="256"/>
      <c r="D8" s="256"/>
      <c r="E8" s="256"/>
      <c r="F8" s="257"/>
      <c r="G8" s="257"/>
      <c r="H8" s="240"/>
      <c r="I8" s="240"/>
      <c r="J8" s="240"/>
    </row>
    <row r="9" spans="1:12" s="262" customFormat="1" ht="18" customHeight="1" x14ac:dyDescent="0.25">
      <c r="A9" s="258" t="s">
        <v>182</v>
      </c>
      <c r="B9" s="259" t="s">
        <v>20</v>
      </c>
      <c r="C9" s="260">
        <f>SUBTOTAL(9,C10:C21)</f>
        <v>0</v>
      </c>
      <c r="D9" s="260">
        <f>SUBTOTAL(9,D10:D21)</f>
        <v>13935.9</v>
      </c>
      <c r="E9" s="260">
        <f>SUBTOTAL(9,E10:E21)</f>
        <v>0</v>
      </c>
      <c r="F9" s="261" t="str">
        <f>IF(C9&lt;&gt;0,E9/C9,"-")</f>
        <v>-</v>
      </c>
      <c r="G9" s="261">
        <f>IF(D9&lt;&gt;0,E9/D9,"-")</f>
        <v>0</v>
      </c>
      <c r="H9" s="240"/>
      <c r="I9" s="240"/>
      <c r="J9" s="240"/>
    </row>
    <row r="10" spans="1:12" ht="20.25" hidden="1" customHeight="1" x14ac:dyDescent="0.3">
      <c r="A10" s="244"/>
      <c r="B10" s="244"/>
      <c r="C10" s="263"/>
      <c r="D10" s="263"/>
      <c r="E10" s="263"/>
      <c r="F10" s="264"/>
      <c r="G10" s="264"/>
    </row>
    <row r="11" spans="1:12" ht="18" customHeight="1" x14ac:dyDescent="0.25">
      <c r="A11" s="265" t="s">
        <v>183</v>
      </c>
      <c r="B11" s="266" t="s">
        <v>64</v>
      </c>
      <c r="C11" s="267">
        <f>SUBTOTAL(9,C12:C20)</f>
        <v>0</v>
      </c>
      <c r="D11" s="267">
        <f>SUBTOTAL(9,D12:D20)</f>
        <v>13935.9</v>
      </c>
      <c r="E11" s="267">
        <f>SUBTOTAL(9,E12:E20)</f>
        <v>0</v>
      </c>
      <c r="F11" s="268" t="str">
        <f>IF(C11&lt;&gt;0,E11/C11,"-")</f>
        <v>-</v>
      </c>
      <c r="G11" s="268">
        <f>IF(D11&lt;&gt;0,E11/D11,"-")</f>
        <v>0</v>
      </c>
    </row>
    <row r="12" spans="1:12" ht="20.25" hidden="1" customHeight="1" x14ac:dyDescent="0.3">
      <c r="A12" s="244"/>
      <c r="B12" s="244"/>
      <c r="C12" s="263"/>
      <c r="D12" s="263"/>
      <c r="E12" s="263"/>
      <c r="F12" s="264"/>
      <c r="G12" s="264"/>
    </row>
    <row r="13" spans="1:12" s="273" customFormat="1" ht="409.6" hidden="1" customHeight="1" x14ac:dyDescent="0.25">
      <c r="A13" s="269" t="s">
        <v>183</v>
      </c>
      <c r="B13" s="270" t="s">
        <v>64</v>
      </c>
      <c r="C13" s="271">
        <f>SUBTOTAL(9,C14:C19)</f>
        <v>0</v>
      </c>
      <c r="D13" s="271">
        <f>SUBTOTAL(9,D14:D19)</f>
        <v>13935.9</v>
      </c>
      <c r="E13" s="271">
        <f>SUBTOTAL(9,E14:E19)</f>
        <v>0</v>
      </c>
      <c r="F13" s="272" t="str">
        <f>IF(C13&lt;&gt;0,E13/C13,"-")</f>
        <v>-</v>
      </c>
      <c r="G13" s="272">
        <f>IF(D13&lt;&gt;0,E13/D13,"-")</f>
        <v>0</v>
      </c>
      <c r="H13" s="240"/>
      <c r="I13" s="240"/>
      <c r="J13" s="240"/>
    </row>
    <row r="14" spans="1:12" ht="20.25" hidden="1" customHeight="1" x14ac:dyDescent="0.3">
      <c r="A14" s="244"/>
      <c r="B14" s="244"/>
      <c r="C14" s="263"/>
      <c r="D14" s="263"/>
      <c r="E14" s="263"/>
      <c r="F14" s="264"/>
      <c r="G14" s="264"/>
    </row>
    <row r="15" spans="1:12" s="278" customFormat="1" ht="409.6" hidden="1" customHeight="1" x14ac:dyDescent="0.25">
      <c r="A15" s="274" t="s">
        <v>183</v>
      </c>
      <c r="B15" s="275" t="s">
        <v>64</v>
      </c>
      <c r="C15" s="276">
        <f>SUBTOTAL(9,C16:C18)</f>
        <v>0</v>
      </c>
      <c r="D15" s="276">
        <f>SUBTOTAL(9,D16:D18)</f>
        <v>13935.9</v>
      </c>
      <c r="E15" s="276">
        <f>SUBTOTAL(9,E16:E18)</f>
        <v>0</v>
      </c>
      <c r="F15" s="277" t="str">
        <f>IF(C15&lt;&gt;0,E15/C15,"-")</f>
        <v>-</v>
      </c>
      <c r="G15" s="277">
        <f>IF(D15&lt;&gt;0,E15/D15,"-")</f>
        <v>0</v>
      </c>
      <c r="H15" s="240"/>
      <c r="I15" s="240"/>
      <c r="J15" s="240"/>
    </row>
    <row r="16" spans="1:12" ht="20.25" hidden="1" customHeight="1" x14ac:dyDescent="0.3">
      <c r="A16" s="244"/>
      <c r="B16" s="244"/>
      <c r="C16" s="263"/>
      <c r="D16" s="263"/>
      <c r="E16" s="263"/>
      <c r="F16" s="264"/>
      <c r="G16" s="264"/>
    </row>
    <row r="17" spans="1:10" s="278" customFormat="1" ht="15" customHeight="1" x14ac:dyDescent="0.25">
      <c r="A17" s="279" t="s">
        <v>184</v>
      </c>
      <c r="B17" s="280" t="s">
        <v>185</v>
      </c>
      <c r="C17" s="281">
        <v>0</v>
      </c>
      <c r="D17" s="281">
        <v>13935.9</v>
      </c>
      <c r="E17" s="281">
        <v>0</v>
      </c>
      <c r="F17" s="282" t="str">
        <f>IF(C17&lt;&gt;0,E17/C17,"-")</f>
        <v>-</v>
      </c>
      <c r="G17" s="282">
        <f>IF(D17&lt;&gt;0,E17/D17,"-")</f>
        <v>0</v>
      </c>
      <c r="H17" s="240"/>
      <c r="I17" s="240"/>
      <c r="J17" s="240"/>
    </row>
    <row r="18" spans="1:10" ht="20.25" hidden="1" customHeight="1" x14ac:dyDescent="0.3">
      <c r="A18" s="255"/>
      <c r="B18" s="283"/>
      <c r="C18" s="256"/>
      <c r="D18" s="263"/>
      <c r="E18" s="263"/>
      <c r="F18" s="264"/>
      <c r="G18" s="264"/>
    </row>
    <row r="19" spans="1:10" ht="20.25" hidden="1" customHeight="1" x14ac:dyDescent="0.3">
      <c r="A19" s="255"/>
      <c r="B19" s="283"/>
      <c r="C19" s="256"/>
      <c r="D19" s="263"/>
      <c r="E19" s="263"/>
      <c r="F19" s="264"/>
      <c r="G19" s="264"/>
    </row>
    <row r="20" spans="1:10" ht="20.25" hidden="1" customHeight="1" x14ac:dyDescent="0.3">
      <c r="A20" s="255"/>
      <c r="B20" s="283"/>
      <c r="C20" s="256"/>
      <c r="D20" s="263"/>
      <c r="E20" s="263"/>
      <c r="F20" s="264"/>
      <c r="G20" s="264"/>
    </row>
    <row r="21" spans="1:10" ht="20.25" hidden="1" customHeight="1" x14ac:dyDescent="0.3">
      <c r="A21" s="255"/>
      <c r="B21" s="283"/>
      <c r="C21" s="256"/>
      <c r="D21" s="263"/>
      <c r="E21" s="263"/>
      <c r="F21" s="264"/>
      <c r="G21" s="264"/>
    </row>
    <row r="22" spans="1:10" s="262" customFormat="1" ht="18" customHeight="1" x14ac:dyDescent="0.25">
      <c r="A22" s="258" t="s">
        <v>186</v>
      </c>
      <c r="B22" s="259" t="s">
        <v>52</v>
      </c>
      <c r="C22" s="260">
        <f>SUBTOTAL(9,C23:C35)</f>
        <v>5.21</v>
      </c>
      <c r="D22" s="260">
        <f>SUBTOTAL(9,D23:D35)</f>
        <v>19.64</v>
      </c>
      <c r="E22" s="260">
        <f>SUBTOTAL(9,E23:E35)</f>
        <v>0.49</v>
      </c>
      <c r="F22" s="261">
        <f>IF(C22&lt;&gt;0,E22/C22,"-")</f>
        <v>9.4049904030710174E-2</v>
      </c>
      <c r="G22" s="261">
        <f>IF(D22&lt;&gt;0,E22/D22,"-")</f>
        <v>2.4949083503054987E-2</v>
      </c>
      <c r="H22" s="240"/>
      <c r="I22" s="240"/>
      <c r="J22" s="240"/>
    </row>
    <row r="23" spans="1:10" ht="20.25" hidden="1" customHeight="1" x14ac:dyDescent="0.3">
      <c r="A23" s="244"/>
      <c r="B23" s="244"/>
      <c r="C23" s="263"/>
      <c r="D23" s="263"/>
      <c r="E23" s="263"/>
      <c r="F23" s="264"/>
      <c r="G23" s="264"/>
    </row>
    <row r="24" spans="1:10" ht="18" customHeight="1" x14ac:dyDescent="0.25">
      <c r="A24" s="265" t="s">
        <v>187</v>
      </c>
      <c r="B24" s="266" t="s">
        <v>53</v>
      </c>
      <c r="C24" s="267">
        <f>SUBTOTAL(9,C25:C34)</f>
        <v>5.21</v>
      </c>
      <c r="D24" s="267">
        <f>SUBTOTAL(9,D25:D34)</f>
        <v>19.64</v>
      </c>
      <c r="E24" s="267">
        <f>SUBTOTAL(9,E25:E36)</f>
        <v>44</v>
      </c>
      <c r="F24" s="268">
        <f>IF(C24&lt;&gt;0,E24/C24,"-")</f>
        <v>8.4452975047984644</v>
      </c>
      <c r="G24" s="268">
        <f>IF(D24&lt;&gt;0,E24/D24,"-")</f>
        <v>2.2403258655804481</v>
      </c>
    </row>
    <row r="25" spans="1:10" ht="20.25" hidden="1" customHeight="1" x14ac:dyDescent="0.3">
      <c r="A25" s="244"/>
      <c r="B25" s="244"/>
      <c r="C25" s="263"/>
      <c r="D25" s="263"/>
      <c r="E25" s="263"/>
      <c r="F25" s="264"/>
      <c r="G25" s="264"/>
    </row>
    <row r="26" spans="1:10" s="273" customFormat="1" ht="409.6" hidden="1" customHeight="1" x14ac:dyDescent="0.25">
      <c r="A26" s="269" t="s">
        <v>187</v>
      </c>
      <c r="B26" s="270" t="s">
        <v>53</v>
      </c>
      <c r="C26" s="271">
        <f>SUBTOTAL(9,C27:C33)</f>
        <v>5.21</v>
      </c>
      <c r="D26" s="271">
        <f>SUBTOTAL(9,D27:D33)</f>
        <v>19.64</v>
      </c>
      <c r="E26" s="271">
        <f>SUBTOTAL(9,E27:E33)</f>
        <v>0.49</v>
      </c>
      <c r="F26" s="272">
        <f>IF(C26&lt;&gt;0,E26/C26,"-")</f>
        <v>9.4049904030710174E-2</v>
      </c>
      <c r="G26" s="272">
        <f>IF(D26&lt;&gt;0,E26/D26,"-")</f>
        <v>2.4949083503054987E-2</v>
      </c>
      <c r="H26" s="240"/>
      <c r="I26" s="240"/>
      <c r="J26" s="240"/>
    </row>
    <row r="27" spans="1:10" ht="20.25" hidden="1" customHeight="1" x14ac:dyDescent="0.3">
      <c r="A27" s="244"/>
      <c r="B27" s="244"/>
      <c r="C27" s="263"/>
      <c r="D27" s="263"/>
      <c r="E27" s="263"/>
      <c r="F27" s="264"/>
      <c r="G27" s="264"/>
    </row>
    <row r="28" spans="1:10" s="278" customFormat="1" ht="409.6" hidden="1" customHeight="1" x14ac:dyDescent="0.25">
      <c r="A28" s="274" t="s">
        <v>187</v>
      </c>
      <c r="B28" s="275" t="s">
        <v>53</v>
      </c>
      <c r="C28" s="276">
        <f>SUBTOTAL(9,C29:C32)</f>
        <v>5.21</v>
      </c>
      <c r="D28" s="276">
        <f>SUBTOTAL(9,D29:D32)</f>
        <v>19.64</v>
      </c>
      <c r="E28" s="276">
        <f>SUBTOTAL(9,E29:E32)</f>
        <v>0.49</v>
      </c>
      <c r="F28" s="277">
        <f>IF(C28&lt;&gt;0,E28/C28,"-")</f>
        <v>9.4049904030710174E-2</v>
      </c>
      <c r="G28" s="277">
        <f>IF(D28&lt;&gt;0,E28/D28,"-")</f>
        <v>2.4949083503054987E-2</v>
      </c>
      <c r="H28" s="240"/>
      <c r="I28" s="240"/>
      <c r="J28" s="240"/>
    </row>
    <row r="29" spans="1:10" ht="20.25" hidden="1" customHeight="1" x14ac:dyDescent="0.3">
      <c r="A29" s="244"/>
      <c r="B29" s="244"/>
      <c r="C29" s="263"/>
      <c r="D29" s="263"/>
      <c r="E29" s="263"/>
      <c r="F29" s="264"/>
      <c r="G29" s="264"/>
    </row>
    <row r="30" spans="1:10" s="278" customFormat="1" ht="15" customHeight="1" x14ac:dyDescent="0.25">
      <c r="A30" s="279" t="s">
        <v>188</v>
      </c>
      <c r="B30" s="280" t="s">
        <v>189</v>
      </c>
      <c r="C30" s="281">
        <v>2.92</v>
      </c>
      <c r="D30" s="281">
        <v>17.25</v>
      </c>
      <c r="E30" s="281">
        <v>0</v>
      </c>
      <c r="F30" s="282">
        <f>IF(C30&lt;&gt;0,E30/C30,"-")</f>
        <v>0</v>
      </c>
      <c r="G30" s="282">
        <f>IF(D30&lt;&gt;0,E30/D30,"-")</f>
        <v>0</v>
      </c>
      <c r="H30" s="240"/>
      <c r="I30" s="240"/>
      <c r="J30" s="240"/>
    </row>
    <row r="31" spans="1:10" s="278" customFormat="1" ht="15" customHeight="1" x14ac:dyDescent="0.25">
      <c r="A31" s="279" t="s">
        <v>190</v>
      </c>
      <c r="B31" s="280" t="s">
        <v>191</v>
      </c>
      <c r="C31" s="281">
        <v>2.29</v>
      </c>
      <c r="D31" s="281">
        <v>2.39</v>
      </c>
      <c r="E31" s="281">
        <v>0.49</v>
      </c>
      <c r="F31" s="282">
        <f>IF(C31&lt;&gt;0,E31/C31,"-")</f>
        <v>0.21397379912663755</v>
      </c>
      <c r="G31" s="282">
        <f>IF(D31&lt;&gt;0,E31/D31,"-")</f>
        <v>0.20502092050209203</v>
      </c>
      <c r="H31" s="240"/>
      <c r="I31" s="240"/>
      <c r="J31" s="240"/>
    </row>
    <row r="32" spans="1:10" ht="20.25" hidden="1" customHeight="1" x14ac:dyDescent="0.3">
      <c r="A32" s="255"/>
      <c r="B32" s="283"/>
      <c r="C32" s="256"/>
      <c r="D32" s="263"/>
      <c r="E32" s="263"/>
      <c r="F32" s="264"/>
      <c r="G32" s="264"/>
    </row>
    <row r="33" spans="1:10" ht="20.25" hidden="1" customHeight="1" x14ac:dyDescent="0.3">
      <c r="A33" s="255"/>
      <c r="B33" s="283"/>
      <c r="C33" s="256"/>
      <c r="D33" s="263"/>
      <c r="E33" s="263"/>
      <c r="F33" s="264"/>
      <c r="G33" s="264"/>
    </row>
    <row r="34" spans="1:10" ht="20.25" hidden="1" customHeight="1" x14ac:dyDescent="0.3">
      <c r="A34" s="255"/>
      <c r="B34" s="283"/>
      <c r="C34" s="256"/>
      <c r="D34" s="263"/>
      <c r="E34" s="263"/>
      <c r="F34" s="264"/>
      <c r="G34" s="264"/>
    </row>
    <row r="35" spans="1:10" ht="20.25" hidden="1" customHeight="1" x14ac:dyDescent="0.3">
      <c r="A35" s="255"/>
      <c r="B35" s="283"/>
      <c r="C35" s="256"/>
      <c r="D35" s="263"/>
      <c r="E35" s="263"/>
      <c r="F35" s="264"/>
      <c r="G35" s="264"/>
    </row>
    <row r="36" spans="1:10" ht="15.75" customHeight="1" x14ac:dyDescent="0.25">
      <c r="A36" s="279">
        <v>6432</v>
      </c>
      <c r="B36" s="280" t="s">
        <v>192</v>
      </c>
      <c r="C36" s="281">
        <v>0</v>
      </c>
      <c r="D36" s="281">
        <v>0</v>
      </c>
      <c r="E36" s="281">
        <v>43.51</v>
      </c>
      <c r="F36" s="282">
        <v>0</v>
      </c>
      <c r="G36" s="282">
        <v>0</v>
      </c>
    </row>
    <row r="37" spans="1:10" s="262" customFormat="1" ht="18" customHeight="1" x14ac:dyDescent="0.25">
      <c r="A37" s="258" t="s">
        <v>193</v>
      </c>
      <c r="B37" s="259" t="s">
        <v>194</v>
      </c>
      <c r="C37" s="260">
        <f>SUBTOTAL(9,C38:C49)</f>
        <v>119589.69</v>
      </c>
      <c r="D37" s="260">
        <f>SUBTOTAL(9,D38:D49)</f>
        <v>265445.58999999997</v>
      </c>
      <c r="E37" s="260">
        <f>SUBTOTAL(9,E38:E49)</f>
        <v>160612.75</v>
      </c>
      <c r="F37" s="261">
        <f>IF(C37&lt;&gt;0,E37/C37,"-")</f>
        <v>1.3430317446261462</v>
      </c>
      <c r="G37" s="261">
        <f>IF(D37&lt;&gt;0,E37/D37,"-")</f>
        <v>0.60506844359328038</v>
      </c>
      <c r="H37" s="240"/>
      <c r="I37" s="240"/>
      <c r="J37" s="240"/>
    </row>
    <row r="38" spans="1:10" ht="20.25" hidden="1" customHeight="1" x14ac:dyDescent="0.3">
      <c r="A38" s="244"/>
      <c r="B38" s="244"/>
      <c r="C38" s="263"/>
      <c r="D38" s="263"/>
      <c r="E38" s="263"/>
      <c r="F38" s="264"/>
      <c r="G38" s="264"/>
    </row>
    <row r="39" spans="1:10" ht="18" customHeight="1" x14ac:dyDescent="0.25">
      <c r="A39" s="265" t="s">
        <v>195</v>
      </c>
      <c r="B39" s="266" t="s">
        <v>57</v>
      </c>
      <c r="C39" s="267">
        <f>SUBTOTAL(9,C40:C48)</f>
        <v>119589.69</v>
      </c>
      <c r="D39" s="267">
        <f>SUBTOTAL(9,D40:D48)</f>
        <v>265445.58999999997</v>
      </c>
      <c r="E39" s="267">
        <f>SUBTOTAL(9,E40:E48)</f>
        <v>160612.75</v>
      </c>
      <c r="F39" s="268">
        <f>IF(C39&lt;&gt;0,E39/C39,"-")</f>
        <v>1.3430317446261462</v>
      </c>
      <c r="G39" s="268">
        <f>IF(D39&lt;&gt;0,E39/D39,"-")</f>
        <v>0.60506844359328038</v>
      </c>
    </row>
    <row r="40" spans="1:10" ht="20.25" hidden="1" customHeight="1" x14ac:dyDescent="0.3">
      <c r="A40" s="244"/>
      <c r="B40" s="244"/>
      <c r="C40" s="263"/>
      <c r="D40" s="263"/>
      <c r="E40" s="263"/>
      <c r="F40" s="264"/>
      <c r="G40" s="264"/>
    </row>
    <row r="41" spans="1:10" s="273" customFormat="1" ht="409.6" hidden="1" customHeight="1" x14ac:dyDescent="0.25">
      <c r="A41" s="269" t="s">
        <v>195</v>
      </c>
      <c r="B41" s="270" t="s">
        <v>57</v>
      </c>
      <c r="C41" s="271">
        <f>SUBTOTAL(9,C42:C47)</f>
        <v>119589.69</v>
      </c>
      <c r="D41" s="271">
        <f>SUBTOTAL(9,D42:D47)</f>
        <v>265445.58999999997</v>
      </c>
      <c r="E41" s="271">
        <f>SUBTOTAL(9,E42:E47)</f>
        <v>160612.75</v>
      </c>
      <c r="F41" s="272">
        <f>IF(C41&lt;&gt;0,E41/C41,"-")</f>
        <v>1.3430317446261462</v>
      </c>
      <c r="G41" s="272">
        <f>IF(D41&lt;&gt;0,E41/D41,"-")</f>
        <v>0.60506844359328038</v>
      </c>
      <c r="H41" s="240"/>
      <c r="I41" s="240"/>
      <c r="J41" s="240"/>
    </row>
    <row r="42" spans="1:10" ht="20.25" hidden="1" customHeight="1" x14ac:dyDescent="0.3">
      <c r="A42" s="244"/>
      <c r="B42" s="244"/>
      <c r="C42" s="263"/>
      <c r="D42" s="263"/>
      <c r="E42" s="263"/>
      <c r="F42" s="264"/>
      <c r="G42" s="264"/>
    </row>
    <row r="43" spans="1:10" s="278" customFormat="1" ht="409.6" hidden="1" customHeight="1" x14ac:dyDescent="0.25">
      <c r="A43" s="274" t="s">
        <v>195</v>
      </c>
      <c r="B43" s="275" t="s">
        <v>57</v>
      </c>
      <c r="C43" s="276">
        <f>SUBTOTAL(9,C44:C46)</f>
        <v>119589.69</v>
      </c>
      <c r="D43" s="276">
        <f>SUBTOTAL(9,D44:D46)</f>
        <v>265445.58999999997</v>
      </c>
      <c r="E43" s="276">
        <f>SUBTOTAL(9,E44:E46)</f>
        <v>160612.75</v>
      </c>
      <c r="F43" s="277">
        <f>IF(C43&lt;&gt;0,E43/C43,"-")</f>
        <v>1.3430317446261462</v>
      </c>
      <c r="G43" s="277">
        <f>IF(D43&lt;&gt;0,E43/D43,"-")</f>
        <v>0.60506844359328038</v>
      </c>
      <c r="H43" s="240"/>
      <c r="I43" s="240"/>
      <c r="J43" s="240"/>
    </row>
    <row r="44" spans="1:10" ht="20.25" hidden="1" customHeight="1" x14ac:dyDescent="0.3">
      <c r="A44" s="244"/>
      <c r="B44" s="244"/>
      <c r="C44" s="263"/>
      <c r="D44" s="263"/>
      <c r="E44" s="263"/>
      <c r="F44" s="264"/>
      <c r="G44" s="264"/>
    </row>
    <row r="45" spans="1:10" s="278" customFormat="1" ht="15" customHeight="1" x14ac:dyDescent="0.25">
      <c r="A45" s="279" t="s">
        <v>196</v>
      </c>
      <c r="B45" s="280" t="s">
        <v>58</v>
      </c>
      <c r="C45" s="281">
        <v>119589.69</v>
      </c>
      <c r="D45" s="281">
        <v>265445.58999999997</v>
      </c>
      <c r="E45" s="281">
        <v>160612.75</v>
      </c>
      <c r="F45" s="282">
        <f>IF(C45&lt;&gt;0,E45/C45,"-")</f>
        <v>1.3430317446261462</v>
      </c>
      <c r="G45" s="282">
        <f>IF(D45&lt;&gt;0,E45/D45,"-")</f>
        <v>0.60506844359328038</v>
      </c>
      <c r="H45" s="240"/>
      <c r="I45" s="240"/>
      <c r="J45" s="240"/>
    </row>
    <row r="46" spans="1:10" ht="20.25" hidden="1" customHeight="1" x14ac:dyDescent="0.3">
      <c r="A46" s="255"/>
      <c r="B46" s="283"/>
      <c r="C46" s="256"/>
      <c r="D46" s="263"/>
      <c r="E46" s="263"/>
      <c r="F46" s="264"/>
      <c r="G46" s="264"/>
    </row>
    <row r="47" spans="1:10" ht="20.25" hidden="1" customHeight="1" x14ac:dyDescent="0.3">
      <c r="A47" s="255"/>
      <c r="B47" s="283"/>
      <c r="C47" s="256"/>
      <c r="D47" s="263"/>
      <c r="E47" s="263"/>
      <c r="F47" s="264"/>
      <c r="G47" s="264"/>
    </row>
    <row r="48" spans="1:10" ht="20.25" hidden="1" customHeight="1" x14ac:dyDescent="0.3">
      <c r="A48" s="255"/>
      <c r="B48" s="283"/>
      <c r="C48" s="256"/>
      <c r="D48" s="263"/>
      <c r="E48" s="263"/>
      <c r="F48" s="264"/>
      <c r="G48" s="264"/>
    </row>
    <row r="49" spans="1:10" ht="20.25" hidden="1" customHeight="1" x14ac:dyDescent="0.3">
      <c r="A49" s="255"/>
      <c r="B49" s="283"/>
      <c r="C49" s="256"/>
      <c r="D49" s="263"/>
      <c r="E49" s="263"/>
      <c r="F49" s="264"/>
      <c r="G49" s="264"/>
    </row>
    <row r="50" spans="1:10" s="262" customFormat="1" ht="18" customHeight="1" x14ac:dyDescent="0.25">
      <c r="A50" s="258" t="s">
        <v>197</v>
      </c>
      <c r="B50" s="259" t="s">
        <v>16</v>
      </c>
      <c r="C50" s="260">
        <f>SUBTOTAL(9,C51:C63)</f>
        <v>44828.4</v>
      </c>
      <c r="D50" s="260">
        <f>SUBTOTAL(9,D51:D63)</f>
        <v>66361.41</v>
      </c>
      <c r="E50" s="260">
        <f>SUBTOTAL(9,E51:E63)</f>
        <v>53944.15</v>
      </c>
      <c r="F50" s="261">
        <f>IF(C50&lt;&gt;0,E50/C50,"-")</f>
        <v>1.2033476546118085</v>
      </c>
      <c r="G50" s="261">
        <f>IF(D50&lt;&gt;0,E50/D50,"-")</f>
        <v>0.81288432539332722</v>
      </c>
      <c r="H50" s="240"/>
      <c r="I50" s="240"/>
      <c r="J50" s="240"/>
    </row>
    <row r="51" spans="1:10" ht="20.25" hidden="1" customHeight="1" x14ac:dyDescent="0.3">
      <c r="A51" s="244"/>
      <c r="B51" s="244"/>
      <c r="C51" s="263"/>
      <c r="D51" s="263"/>
      <c r="E51" s="263"/>
      <c r="F51" s="264"/>
      <c r="G51" s="264"/>
    </row>
    <row r="52" spans="1:10" ht="18" customHeight="1" x14ac:dyDescent="0.25">
      <c r="A52" s="265" t="s">
        <v>198</v>
      </c>
      <c r="B52" s="266" t="s">
        <v>54</v>
      </c>
      <c r="C52" s="267">
        <f>SUBTOTAL(9,C53:C62)</f>
        <v>44828.4</v>
      </c>
      <c r="D52" s="267">
        <f>SUBTOTAL(9,D53:D62)</f>
        <v>66361.41</v>
      </c>
      <c r="E52" s="267">
        <f>SUBTOTAL(9,E53:E62)</f>
        <v>53944.15</v>
      </c>
      <c r="F52" s="268">
        <f>IF(C52&lt;&gt;0,E52/C52,"-")</f>
        <v>1.2033476546118085</v>
      </c>
      <c r="G52" s="268">
        <f>IF(D52&lt;&gt;0,E52/D52,"-")</f>
        <v>0.81288432539332722</v>
      </c>
    </row>
    <row r="53" spans="1:10" ht="20.25" hidden="1" customHeight="1" x14ac:dyDescent="0.3">
      <c r="A53" s="244"/>
      <c r="B53" s="244"/>
      <c r="C53" s="263"/>
      <c r="D53" s="263"/>
      <c r="E53" s="263"/>
      <c r="F53" s="264"/>
      <c r="G53" s="264"/>
    </row>
    <row r="54" spans="1:10" s="273" customFormat="1" ht="409.6" hidden="1" customHeight="1" x14ac:dyDescent="0.25">
      <c r="A54" s="269" t="s">
        <v>198</v>
      </c>
      <c r="B54" s="270" t="s">
        <v>54</v>
      </c>
      <c r="C54" s="271">
        <f>SUBTOTAL(9,C55:C61)</f>
        <v>44828.4</v>
      </c>
      <c r="D54" s="271">
        <f>SUBTOTAL(9,D55:D61)</f>
        <v>66361.41</v>
      </c>
      <c r="E54" s="271">
        <f>SUBTOTAL(9,E55:E61)</f>
        <v>53944.15</v>
      </c>
      <c r="F54" s="272">
        <f>IF(C54&lt;&gt;0,E54/C54,"-")</f>
        <v>1.2033476546118085</v>
      </c>
      <c r="G54" s="272">
        <f>IF(D54&lt;&gt;0,E54/D54,"-")</f>
        <v>0.81288432539332722</v>
      </c>
      <c r="H54" s="240"/>
      <c r="I54" s="240"/>
      <c r="J54" s="240"/>
    </row>
    <row r="55" spans="1:10" ht="20.25" hidden="1" customHeight="1" x14ac:dyDescent="0.3">
      <c r="A55" s="244"/>
      <c r="B55" s="244"/>
      <c r="C55" s="263"/>
      <c r="D55" s="263"/>
      <c r="E55" s="263"/>
      <c r="F55" s="264"/>
      <c r="G55" s="264"/>
    </row>
    <row r="56" spans="1:10" s="278" customFormat="1" ht="409.6" hidden="1" customHeight="1" x14ac:dyDescent="0.25">
      <c r="A56" s="274" t="s">
        <v>198</v>
      </c>
      <c r="B56" s="275" t="s">
        <v>54</v>
      </c>
      <c r="C56" s="276">
        <f>SUBTOTAL(9,C57:C60)</f>
        <v>44828.4</v>
      </c>
      <c r="D56" s="276">
        <f>SUBTOTAL(9,D57:D60)</f>
        <v>66361.41</v>
      </c>
      <c r="E56" s="276">
        <f>SUBTOTAL(9,E57:E60)</f>
        <v>53944.15</v>
      </c>
      <c r="F56" s="277">
        <f>IF(C56&lt;&gt;0,E56/C56,"-")</f>
        <v>1.2033476546118085</v>
      </c>
      <c r="G56" s="277">
        <f>IF(D56&lt;&gt;0,E56/D56,"-")</f>
        <v>0.81288432539332722</v>
      </c>
      <c r="H56" s="240"/>
      <c r="I56" s="240"/>
      <c r="J56" s="240"/>
    </row>
    <row r="57" spans="1:10" ht="20.25" hidden="1" customHeight="1" x14ac:dyDescent="0.3">
      <c r="A57" s="244"/>
      <c r="B57" s="244"/>
      <c r="C57" s="263"/>
      <c r="D57" s="263"/>
      <c r="E57" s="263"/>
      <c r="F57" s="264"/>
      <c r="G57" s="264"/>
    </row>
    <row r="58" spans="1:10" s="278" customFormat="1" ht="15" customHeight="1" x14ac:dyDescent="0.25">
      <c r="A58" s="279" t="s">
        <v>199</v>
      </c>
      <c r="B58" s="280" t="s">
        <v>200</v>
      </c>
      <c r="C58" s="281">
        <v>1322.94</v>
      </c>
      <c r="D58" s="281">
        <v>2654.46</v>
      </c>
      <c r="E58" s="281">
        <v>2504.2399999999998</v>
      </c>
      <c r="F58" s="282">
        <f>IF(C58&lt;&gt;0,E58/C58,"-")</f>
        <v>1.8929354316900235</v>
      </c>
      <c r="G58" s="282">
        <f>IF(D58&lt;&gt;0,E58/D58,"-")</f>
        <v>0.94340845218989922</v>
      </c>
      <c r="H58" s="240"/>
      <c r="I58" s="240"/>
      <c r="J58" s="240"/>
    </row>
    <row r="59" spans="1:10" s="278" customFormat="1" ht="15" customHeight="1" x14ac:dyDescent="0.25">
      <c r="A59" s="279" t="s">
        <v>201</v>
      </c>
      <c r="B59" s="280" t="s">
        <v>202</v>
      </c>
      <c r="C59" s="281">
        <v>43505.46</v>
      </c>
      <c r="D59" s="281">
        <v>63706.95</v>
      </c>
      <c r="E59" s="281">
        <v>51439.91</v>
      </c>
      <c r="F59" s="282">
        <f>IF(C59&lt;&gt;0,E59/C59,"-")</f>
        <v>1.1823782578094797</v>
      </c>
      <c r="G59" s="282">
        <f>IF(D59&lt;&gt;0,E59/D59,"-")</f>
        <v>0.80744581242705871</v>
      </c>
      <c r="H59" s="240"/>
      <c r="I59" s="240"/>
      <c r="J59" s="240"/>
    </row>
    <row r="60" spans="1:10" ht="20.25" hidden="1" customHeight="1" x14ac:dyDescent="0.3">
      <c r="A60" s="255"/>
      <c r="B60" s="283"/>
      <c r="C60" s="256"/>
      <c r="D60" s="263"/>
      <c r="E60" s="263"/>
      <c r="F60" s="264"/>
      <c r="G60" s="264"/>
    </row>
    <row r="61" spans="1:10" ht="20.25" hidden="1" customHeight="1" x14ac:dyDescent="0.3">
      <c r="A61" s="255"/>
      <c r="B61" s="283"/>
      <c r="C61" s="256"/>
      <c r="D61" s="263"/>
      <c r="E61" s="263"/>
      <c r="F61" s="264"/>
      <c r="G61" s="264"/>
    </row>
    <row r="62" spans="1:10" ht="20.25" hidden="1" customHeight="1" x14ac:dyDescent="0.3">
      <c r="A62" s="255"/>
      <c r="B62" s="283"/>
      <c r="C62" s="256"/>
      <c r="D62" s="263"/>
      <c r="E62" s="263"/>
      <c r="F62" s="264"/>
      <c r="G62" s="264"/>
    </row>
    <row r="63" spans="1:10" ht="20.25" hidden="1" customHeight="1" x14ac:dyDescent="0.3">
      <c r="A63" s="255"/>
      <c r="B63" s="283"/>
      <c r="C63" s="256"/>
      <c r="D63" s="263"/>
      <c r="E63" s="263"/>
      <c r="F63" s="264"/>
      <c r="G63" s="264"/>
    </row>
    <row r="64" spans="1:10" ht="14.25" customHeight="1" x14ac:dyDescent="0.25">
      <c r="A64" s="279">
        <v>6631</v>
      </c>
      <c r="B64" s="280" t="s">
        <v>203</v>
      </c>
      <c r="C64" s="281">
        <v>3505.42</v>
      </c>
      <c r="D64" s="281">
        <v>0</v>
      </c>
      <c r="E64" s="281">
        <v>0</v>
      </c>
      <c r="F64" s="282">
        <v>0</v>
      </c>
      <c r="G64" s="282">
        <v>0</v>
      </c>
    </row>
    <row r="65" spans="1:10" s="262" customFormat="1" ht="18" customHeight="1" x14ac:dyDescent="0.25">
      <c r="A65" s="258" t="s">
        <v>204</v>
      </c>
      <c r="B65" s="259" t="s">
        <v>13</v>
      </c>
      <c r="C65" s="260">
        <f>SUBTOTAL(9,C66:C78)</f>
        <v>173450.78</v>
      </c>
      <c r="D65" s="260">
        <f>SUBTOTAL(9,D66:D78)</f>
        <v>634830.01</v>
      </c>
      <c r="E65" s="260">
        <f>SUBTOTAL(9,E66:E78)</f>
        <v>178940.72</v>
      </c>
      <c r="F65" s="261">
        <f>IF(C65&lt;&gt;0,E65/C65,"-")</f>
        <v>1.0316512845892074</v>
      </c>
      <c r="G65" s="261">
        <f>IF(D65&lt;&gt;0,E65/D65,"-")</f>
        <v>0.28187186676949944</v>
      </c>
      <c r="H65" s="240"/>
      <c r="I65" s="240"/>
      <c r="J65" s="240"/>
    </row>
    <row r="66" spans="1:10" ht="20.25" hidden="1" customHeight="1" x14ac:dyDescent="0.3">
      <c r="A66" s="244"/>
      <c r="B66" s="244"/>
      <c r="C66" s="263"/>
      <c r="D66" s="263"/>
      <c r="E66" s="263"/>
      <c r="F66" s="264"/>
      <c r="G66" s="264"/>
    </row>
    <row r="67" spans="1:10" ht="18" customHeight="1" x14ac:dyDescent="0.25">
      <c r="A67" s="265" t="s">
        <v>205</v>
      </c>
      <c r="B67" s="266" t="s">
        <v>206</v>
      </c>
      <c r="C67" s="267">
        <f>SUBTOTAL(9,C68:C77)</f>
        <v>173450.78</v>
      </c>
      <c r="D67" s="267">
        <f>SUBTOTAL(9,D68:D77)</f>
        <v>634830.01</v>
      </c>
      <c r="E67" s="267">
        <f>SUBTOTAL(9,E68:E77)</f>
        <v>178940.72</v>
      </c>
      <c r="F67" s="268">
        <f>IF(C67&lt;&gt;0,E67/C67,"-")</f>
        <v>1.0316512845892074</v>
      </c>
      <c r="G67" s="268">
        <f>IF(D67&lt;&gt;0,E67/D67,"-")</f>
        <v>0.28187186676949944</v>
      </c>
    </row>
    <row r="68" spans="1:10" ht="20.25" hidden="1" customHeight="1" x14ac:dyDescent="0.3">
      <c r="A68" s="244"/>
      <c r="B68" s="244"/>
      <c r="C68" s="263"/>
      <c r="D68" s="263"/>
      <c r="E68" s="263"/>
      <c r="F68" s="264"/>
      <c r="G68" s="264"/>
    </row>
    <row r="69" spans="1:10" s="273" customFormat="1" ht="409.6" hidden="1" customHeight="1" x14ac:dyDescent="0.25">
      <c r="A69" s="269" t="s">
        <v>205</v>
      </c>
      <c r="B69" s="270" t="s">
        <v>206</v>
      </c>
      <c r="C69" s="271">
        <f>SUBTOTAL(9,C70:C76)</f>
        <v>173450.78</v>
      </c>
      <c r="D69" s="271">
        <f>SUBTOTAL(9,D70:D76)</f>
        <v>634830.01</v>
      </c>
      <c r="E69" s="271">
        <f>SUBTOTAL(9,E70:E76)</f>
        <v>178940.72</v>
      </c>
      <c r="F69" s="272">
        <f>IF(C69&lt;&gt;0,E69/C69,"-")</f>
        <v>1.0316512845892074</v>
      </c>
      <c r="G69" s="272">
        <f>IF(D69&lt;&gt;0,E69/D69,"-")</f>
        <v>0.28187186676949944</v>
      </c>
      <c r="H69" s="240"/>
      <c r="I69" s="240"/>
      <c r="J69" s="240"/>
    </row>
    <row r="70" spans="1:10" ht="20.25" hidden="1" customHeight="1" x14ac:dyDescent="0.3">
      <c r="A70" s="244"/>
      <c r="B70" s="244"/>
      <c r="C70" s="263"/>
      <c r="D70" s="263"/>
      <c r="E70" s="263"/>
      <c r="F70" s="264"/>
      <c r="G70" s="264"/>
    </row>
    <row r="71" spans="1:10" s="278" customFormat="1" ht="409.6" hidden="1" customHeight="1" x14ac:dyDescent="0.25">
      <c r="A71" s="274" t="s">
        <v>205</v>
      </c>
      <c r="B71" s="275" t="s">
        <v>206</v>
      </c>
      <c r="C71" s="276">
        <f>SUBTOTAL(9,C72:C75)</f>
        <v>173450.78</v>
      </c>
      <c r="D71" s="276">
        <f>SUBTOTAL(9,D72:D75)</f>
        <v>634830.01</v>
      </c>
      <c r="E71" s="276">
        <f>SUBTOTAL(9,E72:E75)</f>
        <v>178940.72</v>
      </c>
      <c r="F71" s="277">
        <f>IF(C71&lt;&gt;0,E71/C71,"-")</f>
        <v>1.0316512845892074</v>
      </c>
      <c r="G71" s="277">
        <f>IF(D71&lt;&gt;0,E71/D71,"-")</f>
        <v>0.28187186676949944</v>
      </c>
      <c r="H71" s="240"/>
      <c r="I71" s="240"/>
      <c r="J71" s="240"/>
    </row>
    <row r="72" spans="1:10" ht="20.25" hidden="1" customHeight="1" x14ac:dyDescent="0.3">
      <c r="A72" s="244"/>
      <c r="B72" s="244"/>
      <c r="C72" s="263"/>
      <c r="D72" s="263"/>
      <c r="E72" s="263"/>
      <c r="F72" s="264"/>
      <c r="G72" s="264"/>
    </row>
    <row r="73" spans="1:10" s="278" customFormat="1" ht="15" customHeight="1" x14ac:dyDescent="0.25">
      <c r="A73" s="279" t="s">
        <v>207</v>
      </c>
      <c r="B73" s="280" t="s">
        <v>208</v>
      </c>
      <c r="C73" s="281">
        <v>173450.78</v>
      </c>
      <c r="D73" s="281">
        <v>329079.23</v>
      </c>
      <c r="E73" s="281">
        <v>165180.12</v>
      </c>
      <c r="F73" s="282">
        <f>IF(C73&lt;&gt;0,E73/C73,"-")</f>
        <v>0.95231696277180189</v>
      </c>
      <c r="G73" s="282">
        <f>IF(D73&lt;&gt;0,E73/D73,"-")</f>
        <v>0.50194635498569751</v>
      </c>
      <c r="H73" s="240"/>
      <c r="I73" s="240"/>
      <c r="J73" s="240"/>
    </row>
    <row r="74" spans="1:10" s="278" customFormat="1" ht="15" customHeight="1" x14ac:dyDescent="0.25">
      <c r="A74" s="279" t="s">
        <v>209</v>
      </c>
      <c r="B74" s="280" t="s">
        <v>210</v>
      </c>
      <c r="C74" s="281">
        <v>0</v>
      </c>
      <c r="D74" s="281">
        <v>305750.78000000003</v>
      </c>
      <c r="E74" s="281">
        <v>13760.6</v>
      </c>
      <c r="F74" s="282">
        <v>0</v>
      </c>
      <c r="G74" s="282">
        <f>IF(D74&lt;&gt;0,E74/D74,"-")</f>
        <v>4.5005935880196281E-2</v>
      </c>
      <c r="H74" s="240"/>
      <c r="I74" s="240"/>
      <c r="J74" s="240"/>
    </row>
    <row r="75" spans="1:10" ht="20.25" hidden="1" customHeight="1" x14ac:dyDescent="0.3">
      <c r="A75" s="255"/>
      <c r="B75" s="283"/>
      <c r="C75" s="256"/>
      <c r="D75" s="263"/>
      <c r="E75" s="263"/>
      <c r="F75" s="264"/>
      <c r="G75" s="264"/>
    </row>
    <row r="76" spans="1:10" ht="20.25" hidden="1" customHeight="1" x14ac:dyDescent="0.3">
      <c r="A76" s="255"/>
      <c r="B76" s="283"/>
      <c r="C76" s="256"/>
      <c r="D76" s="263"/>
      <c r="E76" s="263"/>
      <c r="F76" s="264"/>
      <c r="G76" s="264"/>
    </row>
    <row r="77" spans="1:10" ht="20.25" hidden="1" customHeight="1" x14ac:dyDescent="0.3">
      <c r="A77" s="255"/>
      <c r="B77" s="283"/>
      <c r="C77" s="256"/>
      <c r="D77" s="263"/>
      <c r="E77" s="263"/>
      <c r="F77" s="264"/>
      <c r="G77" s="264"/>
    </row>
    <row r="78" spans="1:10" ht="20.25" hidden="1" customHeight="1" x14ac:dyDescent="0.3">
      <c r="A78" s="255"/>
      <c r="B78" s="283"/>
      <c r="C78" s="256"/>
      <c r="D78" s="263"/>
      <c r="E78" s="263"/>
      <c r="F78" s="264"/>
      <c r="G78" s="264"/>
    </row>
    <row r="79" spans="1:10" ht="20.25" hidden="1" customHeight="1" x14ac:dyDescent="0.3">
      <c r="A79" s="244"/>
      <c r="B79" s="244"/>
      <c r="C79" s="263"/>
      <c r="D79" s="263"/>
      <c r="E79" s="263"/>
      <c r="F79" s="264"/>
      <c r="G79" s="264"/>
    </row>
    <row r="80" spans="1:10" ht="20.25" hidden="1" customHeight="1" x14ac:dyDescent="0.3">
      <c r="A80" s="244"/>
      <c r="B80" s="244"/>
      <c r="C80" s="263"/>
      <c r="D80" s="263"/>
      <c r="E80" s="263"/>
      <c r="F80" s="264"/>
      <c r="G80" s="264"/>
    </row>
    <row r="81" spans="1:10" ht="20.25" customHeight="1" x14ac:dyDescent="0.25">
      <c r="A81" s="255">
        <v>7</v>
      </c>
      <c r="B81" s="283" t="s">
        <v>211</v>
      </c>
      <c r="C81" s="256">
        <v>0</v>
      </c>
      <c r="D81" s="256">
        <v>0</v>
      </c>
      <c r="E81" s="256">
        <v>13244.85</v>
      </c>
      <c r="F81" s="257">
        <v>0</v>
      </c>
      <c r="G81" s="257">
        <v>0</v>
      </c>
    </row>
    <row r="82" spans="1:10" ht="20.25" customHeight="1" x14ac:dyDescent="0.25">
      <c r="A82" s="255">
        <v>72</v>
      </c>
      <c r="B82" s="283" t="s">
        <v>212</v>
      </c>
      <c r="C82" s="256">
        <v>0</v>
      </c>
      <c r="D82" s="256">
        <v>0</v>
      </c>
      <c r="E82" s="256">
        <v>13244.85</v>
      </c>
      <c r="F82" s="257">
        <v>0</v>
      </c>
      <c r="G82" s="257">
        <v>0</v>
      </c>
    </row>
    <row r="83" spans="1:10" ht="20.25" customHeight="1" x14ac:dyDescent="0.25">
      <c r="A83" s="279">
        <v>721</v>
      </c>
      <c r="B83" s="280" t="s">
        <v>213</v>
      </c>
      <c r="C83" s="281">
        <v>0</v>
      </c>
      <c r="D83" s="281">
        <v>0</v>
      </c>
      <c r="E83" s="281">
        <v>13244.85</v>
      </c>
      <c r="F83" s="282">
        <v>0</v>
      </c>
      <c r="G83" s="282">
        <v>0</v>
      </c>
    </row>
    <row r="84" spans="1:10" ht="20.25" customHeight="1" x14ac:dyDescent="0.25">
      <c r="A84" s="279">
        <v>7211</v>
      </c>
      <c r="B84" s="280" t="s">
        <v>214</v>
      </c>
      <c r="C84" s="281">
        <v>0</v>
      </c>
      <c r="D84" s="281">
        <v>0</v>
      </c>
      <c r="E84" s="281">
        <v>13244.85</v>
      </c>
      <c r="F84" s="282">
        <v>0</v>
      </c>
      <c r="G84" s="282">
        <v>0</v>
      </c>
    </row>
    <row r="85" spans="1:10" ht="20.25" customHeight="1" x14ac:dyDescent="0.25">
      <c r="A85" s="251" t="s">
        <v>215</v>
      </c>
      <c r="B85" s="250"/>
      <c r="C85" s="252">
        <f>SUBTOTAL(9,C17:C80)</f>
        <v>341379.5</v>
      </c>
      <c r="D85" s="252">
        <f>SUBTOTAL(9,D17:D80)</f>
        <v>980592.55</v>
      </c>
      <c r="E85" s="252">
        <f>SUBTOTAL(9,E17:E81)</f>
        <v>406786.47</v>
      </c>
      <c r="F85" s="253">
        <f>IF(C85&lt;&gt;0,E85/C85,"-")</f>
        <v>1.1915960683052145</v>
      </c>
      <c r="G85" s="253">
        <f>IF(D85&lt;&gt;0,E85/D85,"-")</f>
        <v>0.41483740621933129</v>
      </c>
    </row>
    <row r="86" spans="1:10" x14ac:dyDescent="0.25">
      <c r="B86" s="284"/>
      <c r="C86" s="285"/>
      <c r="D86" s="285"/>
      <c r="E86" s="285"/>
      <c r="F86" s="286"/>
      <c r="G86" s="286"/>
    </row>
    <row r="87" spans="1:10" ht="63.75" customHeight="1" x14ac:dyDescent="0.25">
      <c r="A87" s="287" t="str">
        <f>A6</f>
        <v>Brojčana oznaka i naziv</v>
      </c>
      <c r="B87" s="288"/>
      <c r="C87" s="249" t="str">
        <f>C6</f>
        <v>Izvršenje 2022.</v>
      </c>
      <c r="D87" s="249" t="str">
        <f>D6</f>
        <v xml:space="preserve">Plan tekuće godine </v>
      </c>
      <c r="E87" s="249" t="str">
        <f>E6</f>
        <v xml:space="preserve">Izvršenje tekuće godine </v>
      </c>
      <c r="F87" s="289" t="str">
        <f>F6</f>
        <v>Indeks izvršenje / izvršenje prethodne godine</v>
      </c>
      <c r="G87" s="289" t="str">
        <f>G6</f>
        <v>Indeks izvršenje /izvorni plan</v>
      </c>
    </row>
    <row r="88" spans="1:10" s="254" customFormat="1" ht="18" customHeight="1" x14ac:dyDescent="0.25">
      <c r="A88" s="290" t="s">
        <v>141</v>
      </c>
      <c r="B88" s="290" t="s">
        <v>216</v>
      </c>
      <c r="C88" s="252">
        <f>SUBTOTAL(9,C89:C273)</f>
        <v>258095.84</v>
      </c>
      <c r="D88" s="252">
        <f>SUBTOTAL(9,D89:D273)</f>
        <v>494717.27000000008</v>
      </c>
      <c r="E88" s="252">
        <f>SUBTOTAL(9,E89:E273)</f>
        <v>268588.51999999996</v>
      </c>
      <c r="F88" s="253">
        <f>E88/C88</f>
        <v>1.040654200393156</v>
      </c>
      <c r="G88" s="253">
        <f>IF(D88&lt;&gt;0,E88/D88,"-")</f>
        <v>0.54291316735314277</v>
      </c>
      <c r="H88" s="240"/>
      <c r="I88" s="240"/>
      <c r="J88" s="240"/>
    </row>
    <row r="89" spans="1:10" ht="30" hidden="1" customHeight="1" x14ac:dyDescent="0.3">
      <c r="A89" s="245"/>
      <c r="B89" s="245"/>
      <c r="C89" s="263"/>
      <c r="D89" s="263"/>
      <c r="E89" s="263"/>
      <c r="F89" s="291"/>
      <c r="G89" s="291"/>
    </row>
    <row r="90" spans="1:10" s="254" customFormat="1" ht="18" customHeight="1" x14ac:dyDescent="0.25">
      <c r="A90" s="292" t="s">
        <v>217</v>
      </c>
      <c r="B90" s="292" t="s">
        <v>14</v>
      </c>
      <c r="C90" s="260">
        <f>SUBTOTAL(9,C91:C151)</f>
        <v>131769.58000000002</v>
      </c>
      <c r="D90" s="260">
        <f>SUBTOTAL(9,D91:D151)</f>
        <v>260965.91</v>
      </c>
      <c r="E90" s="260">
        <f>SUBTOTAL(9,E91:E151)</f>
        <v>115476.7</v>
      </c>
      <c r="F90" s="261">
        <f>E90/C90</f>
        <v>0.87635325239710093</v>
      </c>
      <c r="G90" s="261">
        <f>IF(D90&lt;&gt;0,E90/D90,"-")</f>
        <v>0.44249725950795643</v>
      </c>
      <c r="H90" s="240"/>
      <c r="I90" s="240"/>
      <c r="J90" s="240"/>
    </row>
    <row r="91" spans="1:10" ht="30" hidden="1" customHeight="1" x14ac:dyDescent="0.25">
      <c r="A91" s="284"/>
      <c r="B91" s="293"/>
      <c r="C91" s="294"/>
      <c r="D91" s="294"/>
      <c r="E91" s="294"/>
      <c r="F91" s="291"/>
      <c r="G91" s="291"/>
    </row>
    <row r="92" spans="1:10" s="254" customFormat="1" ht="18" customHeight="1" x14ac:dyDescent="0.25">
      <c r="A92" s="295" t="s">
        <v>218</v>
      </c>
      <c r="B92" s="295" t="s">
        <v>219</v>
      </c>
      <c r="C92" s="296">
        <f>SUBTOTAL(9,C93:C112)</f>
        <v>108722.12000000001</v>
      </c>
      <c r="D92" s="296">
        <f>SUBTOTAL(9,D93:D112)</f>
        <v>198754.49</v>
      </c>
      <c r="E92" s="296">
        <f>SUBTOTAL(9,E93:E112)</f>
        <v>94154.69</v>
      </c>
      <c r="F92" s="297">
        <f>IF(C92&lt;&gt;0,E92/C92,"-")</f>
        <v>0.86601227054807239</v>
      </c>
      <c r="G92" s="297">
        <f>IF(D92&lt;&gt;0,E92/D92,"-")</f>
        <v>0.47372358732625364</v>
      </c>
      <c r="H92" s="240"/>
      <c r="I92" s="240"/>
      <c r="J92" s="240"/>
    </row>
    <row r="93" spans="1:10" ht="30" hidden="1" customHeight="1" x14ac:dyDescent="0.25">
      <c r="A93" s="284"/>
      <c r="B93" s="284"/>
      <c r="C93" s="285"/>
      <c r="D93" s="256"/>
      <c r="E93" s="256"/>
      <c r="F93" s="291"/>
      <c r="G93" s="291"/>
    </row>
    <row r="94" spans="1:10" ht="409.6" hidden="1" customHeight="1" x14ac:dyDescent="0.25">
      <c r="A94" s="298" t="s">
        <v>218</v>
      </c>
      <c r="B94" s="298" t="s">
        <v>219</v>
      </c>
      <c r="C94" s="299">
        <f>SUBTOTAL(9,C95:C111)</f>
        <v>108722.12000000001</v>
      </c>
      <c r="D94" s="299">
        <f>SUBTOTAL(9,D95:D111)</f>
        <v>198754.49</v>
      </c>
      <c r="E94" s="299">
        <f>SUBTOTAL(9,E95:E111)</f>
        <v>94154.69</v>
      </c>
      <c r="F94" s="300">
        <f>IF(C94&lt;&gt;0,E94/C94,"-")</f>
        <v>0.86601227054807239</v>
      </c>
      <c r="G94" s="300">
        <f>IF(D94&lt;&gt;0,E94/D94,"-")</f>
        <v>0.47372358732625364</v>
      </c>
    </row>
    <row r="95" spans="1:10" ht="30" hidden="1" customHeight="1" x14ac:dyDescent="0.25">
      <c r="A95" s="284"/>
      <c r="B95" s="284"/>
      <c r="C95" s="285"/>
      <c r="D95" s="301"/>
      <c r="E95" s="301"/>
      <c r="F95" s="291"/>
      <c r="G95" s="291"/>
    </row>
    <row r="96" spans="1:10" ht="409.6" hidden="1" customHeight="1" x14ac:dyDescent="0.25">
      <c r="A96" s="302" t="s">
        <v>218</v>
      </c>
      <c r="B96" s="302" t="s">
        <v>219</v>
      </c>
      <c r="C96" s="303">
        <f>SUBTOTAL(9,C97:C110)</f>
        <v>108722.12000000001</v>
      </c>
      <c r="D96" s="303">
        <f>SUBTOTAL(9,D97:D110)</f>
        <v>198754.49</v>
      </c>
      <c r="E96" s="303">
        <f>SUBTOTAL(9,E97:E110)</f>
        <v>94154.69</v>
      </c>
      <c r="F96" s="304">
        <f>IF(C96&lt;&gt;0,E96/C96,"-")</f>
        <v>0.86601227054807239</v>
      </c>
      <c r="G96" s="304">
        <f>IF(D96&lt;&gt;0,E96/D96,"-")</f>
        <v>0.47372358732625364</v>
      </c>
    </row>
    <row r="97" spans="1:7" ht="30" hidden="1" customHeight="1" x14ac:dyDescent="0.25">
      <c r="A97" s="284"/>
      <c r="B97" s="284"/>
      <c r="C97" s="285"/>
      <c r="D97" s="305"/>
      <c r="E97" s="305"/>
      <c r="F97" s="291"/>
      <c r="G97" s="291"/>
    </row>
    <row r="98" spans="1:7" ht="409.6" hidden="1" customHeight="1" x14ac:dyDescent="0.25">
      <c r="A98" s="306" t="s">
        <v>218</v>
      </c>
      <c r="B98" s="306" t="s">
        <v>219</v>
      </c>
      <c r="C98" s="307">
        <f>SUBTOTAL(9,C99:C109)</f>
        <v>108722.12000000001</v>
      </c>
      <c r="D98" s="307">
        <f>SUBTOTAL(9,D99:D109)</f>
        <v>198754.49</v>
      </c>
      <c r="E98" s="307">
        <f>SUBTOTAL(9,E99:E109)</f>
        <v>94154.69</v>
      </c>
      <c r="F98" s="308">
        <f>IF(C98&lt;&gt;0,E98/C98,"-")</f>
        <v>0.86601227054807239</v>
      </c>
      <c r="G98" s="308">
        <f>IF(D98&lt;&gt;0,E98/D98,"-")</f>
        <v>0.47372358732625364</v>
      </c>
    </row>
    <row r="99" spans="1:7" ht="30" hidden="1" customHeight="1" x14ac:dyDescent="0.25">
      <c r="A99" s="284"/>
      <c r="B99" s="284"/>
      <c r="C99" s="285"/>
      <c r="D99" s="309"/>
      <c r="E99" s="309"/>
      <c r="F99" s="291"/>
      <c r="G99" s="291"/>
    </row>
    <row r="100" spans="1:7" ht="409.6" hidden="1" customHeight="1" x14ac:dyDescent="0.25">
      <c r="A100" s="310" t="s">
        <v>218</v>
      </c>
      <c r="B100" s="310" t="s">
        <v>219</v>
      </c>
      <c r="C100" s="311">
        <f>SUBTOTAL(9,C101:C108)</f>
        <v>108722.12000000001</v>
      </c>
      <c r="D100" s="311">
        <f>SUBTOTAL(9,D101:D108)</f>
        <v>198754.49</v>
      </c>
      <c r="E100" s="311">
        <f>SUBTOTAL(9,E101:E108)</f>
        <v>94154.69</v>
      </c>
      <c r="F100" s="312">
        <f>IF(C100&lt;&gt;0,E100/C100,"-")</f>
        <v>0.86601227054807239</v>
      </c>
      <c r="G100" s="312">
        <f>IF(D100&lt;&gt;0,E100/D100,"-")</f>
        <v>0.47372358732625364</v>
      </c>
    </row>
    <row r="101" spans="1:7" ht="22.5" hidden="1" customHeight="1" x14ac:dyDescent="0.25">
      <c r="A101" s="284"/>
      <c r="B101" s="284"/>
      <c r="C101" s="285"/>
      <c r="D101" s="309"/>
      <c r="E101" s="309"/>
      <c r="F101" s="313"/>
      <c r="G101" s="313"/>
    </row>
    <row r="102" spans="1:7" ht="409.6" hidden="1" customHeight="1" x14ac:dyDescent="0.25">
      <c r="A102" s="314" t="s">
        <v>218</v>
      </c>
      <c r="B102" s="314" t="s">
        <v>219</v>
      </c>
      <c r="C102" s="309">
        <f>SUBTOTAL(9,C103:C107)</f>
        <v>108722.12000000001</v>
      </c>
      <c r="D102" s="309">
        <f>SUBTOTAL(9,D103:D107)</f>
        <v>198754.49</v>
      </c>
      <c r="E102" s="309">
        <f>SUBTOTAL(9,E103:E107)</f>
        <v>94154.69</v>
      </c>
      <c r="F102" s="313">
        <f>IF(C102&lt;&gt;0,E102/C102,"-")</f>
        <v>0.86601227054807239</v>
      </c>
      <c r="G102" s="313">
        <f>IF(D102&lt;&gt;0,E102/D102,"-")</f>
        <v>0.47372358732625364</v>
      </c>
    </row>
    <row r="103" spans="1:7" ht="30" hidden="1" customHeight="1" x14ac:dyDescent="0.25">
      <c r="A103" s="284"/>
      <c r="B103" s="284"/>
      <c r="C103" s="285"/>
      <c r="D103" s="315"/>
      <c r="E103" s="315"/>
      <c r="F103" s="291"/>
      <c r="G103" s="291"/>
    </row>
    <row r="104" spans="1:7" ht="15" customHeight="1" x14ac:dyDescent="0.25">
      <c r="A104" s="316" t="s">
        <v>220</v>
      </c>
      <c r="B104" s="316" t="s">
        <v>221</v>
      </c>
      <c r="C104" s="281">
        <v>105813.24</v>
      </c>
      <c r="D104" s="281">
        <v>191826.36</v>
      </c>
      <c r="E104" s="281">
        <v>90328.56</v>
      </c>
      <c r="F104" s="282">
        <f>E104/C104</f>
        <v>0.85366027918623411</v>
      </c>
      <c r="G104" s="282">
        <f>IF(D104&lt;&gt;0,E104/D104,"-")</f>
        <v>0.47088710852877574</v>
      </c>
    </row>
    <row r="105" spans="1:7" ht="15" customHeight="1" x14ac:dyDescent="0.25">
      <c r="A105" s="316" t="s">
        <v>222</v>
      </c>
      <c r="B105" s="316" t="s">
        <v>223</v>
      </c>
      <c r="C105" s="281">
        <v>2475.2800000000002</v>
      </c>
      <c r="D105" s="281">
        <v>5972.53</v>
      </c>
      <c r="E105" s="281">
        <v>3328.22</v>
      </c>
      <c r="F105" s="282">
        <f>E105/C105</f>
        <v>1.3445832390679033</v>
      </c>
      <c r="G105" s="282">
        <f>IF(D105&lt;&gt;0,E105/D105,"-")</f>
        <v>0.55725463078460891</v>
      </c>
    </row>
    <row r="106" spans="1:7" ht="15" customHeight="1" x14ac:dyDescent="0.25">
      <c r="A106" s="316" t="s">
        <v>224</v>
      </c>
      <c r="B106" s="316" t="s">
        <v>225</v>
      </c>
      <c r="C106" s="281">
        <v>433.6</v>
      </c>
      <c r="D106" s="281">
        <v>955.6</v>
      </c>
      <c r="E106" s="281">
        <v>497.91</v>
      </c>
      <c r="F106" s="282">
        <f>E106/C106</f>
        <v>1.1483164206642067</v>
      </c>
      <c r="G106" s="282">
        <f>IF(D106&lt;&gt;0,E106/D106,"-")</f>
        <v>0.52104437002930093</v>
      </c>
    </row>
    <row r="107" spans="1:7" hidden="1" x14ac:dyDescent="0.25">
      <c r="A107" s="284"/>
      <c r="B107" s="284"/>
      <c r="C107" s="285"/>
      <c r="D107" s="281"/>
      <c r="E107" s="281"/>
      <c r="F107" s="282"/>
      <c r="G107" s="282"/>
    </row>
    <row r="108" spans="1:7" hidden="1" x14ac:dyDescent="0.25">
      <c r="A108" s="284"/>
      <c r="B108" s="284"/>
      <c r="C108" s="285"/>
      <c r="D108" s="285"/>
      <c r="E108" s="285"/>
      <c r="F108" s="291"/>
      <c r="G108" s="291"/>
    </row>
    <row r="109" spans="1:7" ht="20.100000000000001" hidden="1" customHeight="1" x14ac:dyDescent="0.25">
      <c r="A109" s="284"/>
      <c r="B109" s="284"/>
      <c r="C109" s="285"/>
      <c r="D109" s="285"/>
      <c r="E109" s="285"/>
      <c r="F109" s="291"/>
      <c r="G109" s="291"/>
    </row>
    <row r="110" spans="1:7" ht="20.100000000000001" hidden="1" customHeight="1" x14ac:dyDescent="0.25">
      <c r="A110" s="284"/>
      <c r="B110" s="284"/>
      <c r="C110" s="285"/>
      <c r="D110" s="285"/>
      <c r="E110" s="285"/>
      <c r="F110" s="291"/>
      <c r="G110" s="291"/>
    </row>
    <row r="111" spans="1:7" ht="20.100000000000001" hidden="1" customHeight="1" x14ac:dyDescent="0.25">
      <c r="A111" s="284"/>
      <c r="B111" s="284"/>
      <c r="C111" s="285"/>
      <c r="D111" s="285"/>
      <c r="E111" s="285"/>
      <c r="F111" s="291"/>
      <c r="G111" s="291"/>
    </row>
    <row r="112" spans="1:7" ht="20.100000000000001" hidden="1" customHeight="1" x14ac:dyDescent="0.25">
      <c r="A112" s="284"/>
      <c r="B112" s="284"/>
      <c r="C112" s="285"/>
      <c r="D112" s="285"/>
      <c r="E112" s="285"/>
      <c r="F112" s="291"/>
      <c r="G112" s="291"/>
    </row>
    <row r="113" spans="1:10" s="254" customFormat="1" ht="18" customHeight="1" x14ac:dyDescent="0.25">
      <c r="A113" s="295" t="s">
        <v>226</v>
      </c>
      <c r="B113" s="295" t="s">
        <v>227</v>
      </c>
      <c r="C113" s="296">
        <f>SUBTOTAL(9,C114:C131)</f>
        <v>5964.03</v>
      </c>
      <c r="D113" s="296">
        <f>SUBTOTAL(9,D114:D131)</f>
        <v>27871.789999999997</v>
      </c>
      <c r="E113" s="296">
        <f>SUBTOTAL(9,E114:E131)</f>
        <v>5859.03</v>
      </c>
      <c r="F113" s="297">
        <f>IF(C113&lt;&gt;0,E113/C113,"-")</f>
        <v>0.98239445475626375</v>
      </c>
      <c r="G113" s="297">
        <f>IF(D113&lt;&gt;0,E113/D113,"-")</f>
        <v>0.21021362460035758</v>
      </c>
      <c r="H113" s="240"/>
      <c r="I113" s="240"/>
      <c r="J113" s="240"/>
    </row>
    <row r="114" spans="1:10" ht="30" hidden="1" customHeight="1" x14ac:dyDescent="0.25">
      <c r="A114" s="284"/>
      <c r="B114" s="284"/>
      <c r="C114" s="285"/>
      <c r="D114" s="256"/>
      <c r="E114" s="256"/>
      <c r="F114" s="291"/>
      <c r="G114" s="291"/>
    </row>
    <row r="115" spans="1:10" ht="409.6" hidden="1" customHeight="1" x14ac:dyDescent="0.25">
      <c r="A115" s="298" t="s">
        <v>226</v>
      </c>
      <c r="B115" s="298" t="s">
        <v>227</v>
      </c>
      <c r="C115" s="299">
        <f>SUBTOTAL(9,C116:C130)</f>
        <v>5964.03</v>
      </c>
      <c r="D115" s="299">
        <f>SUBTOTAL(9,D116:D130)</f>
        <v>27871.789999999997</v>
      </c>
      <c r="E115" s="299">
        <f>SUBTOTAL(9,E116:E130)</f>
        <v>5859.03</v>
      </c>
      <c r="F115" s="300">
        <f>IF(C115&lt;&gt;0,E115/C115,"-")</f>
        <v>0.98239445475626375</v>
      </c>
      <c r="G115" s="300">
        <f>IF(D115&lt;&gt;0,E115/D115,"-")</f>
        <v>0.21021362460035758</v>
      </c>
    </row>
    <row r="116" spans="1:10" ht="30" hidden="1" customHeight="1" x14ac:dyDescent="0.25">
      <c r="A116" s="284"/>
      <c r="B116" s="284"/>
      <c r="C116" s="285"/>
      <c r="D116" s="301"/>
      <c r="E116" s="301"/>
      <c r="F116" s="291"/>
      <c r="G116" s="291"/>
    </row>
    <row r="117" spans="1:10" ht="409.6" hidden="1" customHeight="1" x14ac:dyDescent="0.25">
      <c r="A117" s="302" t="s">
        <v>226</v>
      </c>
      <c r="B117" s="302" t="s">
        <v>227</v>
      </c>
      <c r="C117" s="303">
        <f>SUBTOTAL(9,C118:C129)</f>
        <v>5964.03</v>
      </c>
      <c r="D117" s="303">
        <f>SUBTOTAL(9,D118:D129)</f>
        <v>27871.789999999997</v>
      </c>
      <c r="E117" s="303">
        <f>SUBTOTAL(9,E118:E129)</f>
        <v>5859.03</v>
      </c>
      <c r="F117" s="304">
        <f>IF(C117&lt;&gt;0,E117/C117,"-")</f>
        <v>0.98239445475626375</v>
      </c>
      <c r="G117" s="304">
        <f>IF(D117&lt;&gt;0,E117/D117,"-")</f>
        <v>0.21021362460035758</v>
      </c>
    </row>
    <row r="118" spans="1:10" ht="30" hidden="1" customHeight="1" x14ac:dyDescent="0.25">
      <c r="A118" s="284"/>
      <c r="B118" s="284"/>
      <c r="C118" s="285"/>
      <c r="D118" s="305"/>
      <c r="E118" s="305"/>
      <c r="F118" s="291"/>
      <c r="G118" s="291"/>
    </row>
    <row r="119" spans="1:10" ht="409.6" hidden="1" customHeight="1" x14ac:dyDescent="0.25">
      <c r="A119" s="306" t="s">
        <v>226</v>
      </c>
      <c r="B119" s="306" t="s">
        <v>227</v>
      </c>
      <c r="C119" s="307">
        <f>SUBTOTAL(9,C120:C128)</f>
        <v>5964.03</v>
      </c>
      <c r="D119" s="307">
        <f>SUBTOTAL(9,D120:D128)</f>
        <v>27871.789999999997</v>
      </c>
      <c r="E119" s="307">
        <f>SUBTOTAL(9,E120:E128)</f>
        <v>5859.03</v>
      </c>
      <c r="F119" s="308">
        <f>IF(C119&lt;&gt;0,E119/C119,"-")</f>
        <v>0.98239445475626375</v>
      </c>
      <c r="G119" s="308">
        <f>IF(D119&lt;&gt;0,E119/D119,"-")</f>
        <v>0.21021362460035758</v>
      </c>
    </row>
    <row r="120" spans="1:10" ht="30" hidden="1" customHeight="1" x14ac:dyDescent="0.25">
      <c r="A120" s="284"/>
      <c r="B120" s="284"/>
      <c r="C120" s="285"/>
      <c r="D120" s="309"/>
      <c r="E120" s="309"/>
      <c r="F120" s="291"/>
      <c r="G120" s="291"/>
    </row>
    <row r="121" spans="1:10" ht="409.6" hidden="1" customHeight="1" x14ac:dyDescent="0.25">
      <c r="A121" s="310" t="s">
        <v>226</v>
      </c>
      <c r="B121" s="310" t="s">
        <v>227</v>
      </c>
      <c r="C121" s="311">
        <f>SUBTOTAL(9,C122:C127)</f>
        <v>5964.03</v>
      </c>
      <c r="D121" s="311">
        <f>SUBTOTAL(9,D122:D127)</f>
        <v>27871.789999999997</v>
      </c>
      <c r="E121" s="311">
        <f>SUBTOTAL(9,E122:E127)</f>
        <v>5859.03</v>
      </c>
      <c r="F121" s="312">
        <f>IF(C121&lt;&gt;0,E121/C121,"-")</f>
        <v>0.98239445475626375</v>
      </c>
      <c r="G121" s="312">
        <f>IF(D121&lt;&gt;0,E121/D121,"-")</f>
        <v>0.21021362460035758</v>
      </c>
    </row>
    <row r="122" spans="1:10" ht="22.5" hidden="1" customHeight="1" x14ac:dyDescent="0.25">
      <c r="A122" s="284"/>
      <c r="B122" s="284"/>
      <c r="C122" s="285"/>
      <c r="D122" s="309"/>
      <c r="E122" s="309"/>
      <c r="F122" s="313"/>
      <c r="G122" s="313"/>
    </row>
    <row r="123" spans="1:10" ht="409.6" hidden="1" customHeight="1" x14ac:dyDescent="0.25">
      <c r="A123" s="314" t="s">
        <v>226</v>
      </c>
      <c r="B123" s="314" t="s">
        <v>227</v>
      </c>
      <c r="C123" s="309">
        <f>SUBTOTAL(9,C124:C126)</f>
        <v>5964.03</v>
      </c>
      <c r="D123" s="309">
        <f>SUBTOTAL(9,D124:D126)</f>
        <v>27871.789999999997</v>
      </c>
      <c r="E123" s="309">
        <f>SUBTOTAL(9,E124:E126)</f>
        <v>5859.03</v>
      </c>
      <c r="F123" s="313">
        <f>IF(C123&lt;&gt;0,E123/C123,"-")</f>
        <v>0.98239445475626375</v>
      </c>
      <c r="G123" s="313">
        <f>IF(D123&lt;&gt;0,E123/D123,"-")</f>
        <v>0.21021362460035758</v>
      </c>
    </row>
    <row r="124" spans="1:10" ht="30" hidden="1" customHeight="1" x14ac:dyDescent="0.25">
      <c r="A124" s="284"/>
      <c r="B124" s="284"/>
      <c r="C124" s="285"/>
      <c r="D124" s="315"/>
      <c r="E124" s="315"/>
      <c r="F124" s="291"/>
      <c r="G124" s="291"/>
    </row>
    <row r="125" spans="1:10" ht="15" customHeight="1" x14ac:dyDescent="0.25">
      <c r="A125" s="316" t="s">
        <v>228</v>
      </c>
      <c r="B125" s="316" t="s">
        <v>227</v>
      </c>
      <c r="C125" s="281">
        <v>5964.03</v>
      </c>
      <c r="D125" s="281">
        <v>27871.789999999997</v>
      </c>
      <c r="E125" s="281">
        <v>5859.03</v>
      </c>
      <c r="F125" s="282">
        <f>E125/C125</f>
        <v>0.98239445475626375</v>
      </c>
      <c r="G125" s="282">
        <f>IF(D125&lt;&gt;0,E125/D125,"-")</f>
        <v>0.21021362460035758</v>
      </c>
    </row>
    <row r="126" spans="1:10" hidden="1" x14ac:dyDescent="0.25">
      <c r="A126" s="284"/>
      <c r="B126" s="284"/>
      <c r="C126" s="285"/>
      <c r="D126" s="281"/>
      <c r="E126" s="281"/>
      <c r="F126" s="282"/>
      <c r="G126" s="282"/>
    </row>
    <row r="127" spans="1:10" hidden="1" x14ac:dyDescent="0.25">
      <c r="A127" s="284"/>
      <c r="B127" s="284"/>
      <c r="C127" s="285"/>
      <c r="D127" s="285"/>
      <c r="E127" s="285"/>
      <c r="F127" s="291"/>
      <c r="G127" s="291"/>
    </row>
    <row r="128" spans="1:10" ht="20.100000000000001" hidden="1" customHeight="1" x14ac:dyDescent="0.25">
      <c r="A128" s="284"/>
      <c r="B128" s="284"/>
      <c r="C128" s="285"/>
      <c r="D128" s="285"/>
      <c r="E128" s="285"/>
      <c r="F128" s="291"/>
      <c r="G128" s="291"/>
    </row>
    <row r="129" spans="1:10" ht="20.100000000000001" hidden="1" customHeight="1" x14ac:dyDescent="0.25">
      <c r="A129" s="284"/>
      <c r="B129" s="284"/>
      <c r="C129" s="285"/>
      <c r="D129" s="285"/>
      <c r="E129" s="285"/>
      <c r="F129" s="291"/>
      <c r="G129" s="291"/>
    </row>
    <row r="130" spans="1:10" ht="20.100000000000001" hidden="1" customHeight="1" x14ac:dyDescent="0.25">
      <c r="A130" s="284"/>
      <c r="B130" s="284"/>
      <c r="C130" s="285"/>
      <c r="D130" s="285"/>
      <c r="E130" s="285"/>
      <c r="F130" s="291"/>
      <c r="G130" s="291"/>
    </row>
    <row r="131" spans="1:10" ht="20.100000000000001" hidden="1" customHeight="1" x14ac:dyDescent="0.25">
      <c r="A131" s="284"/>
      <c r="B131" s="284"/>
      <c r="C131" s="285"/>
      <c r="D131" s="285"/>
      <c r="E131" s="285"/>
      <c r="F131" s="291"/>
      <c r="G131" s="291"/>
    </row>
    <row r="132" spans="1:10" s="254" customFormat="1" ht="18" customHeight="1" x14ac:dyDescent="0.25">
      <c r="A132" s="295" t="s">
        <v>229</v>
      </c>
      <c r="B132" s="295" t="s">
        <v>89</v>
      </c>
      <c r="C132" s="296">
        <f>SUBTOTAL(9,C133:C150)</f>
        <v>17083.43</v>
      </c>
      <c r="D132" s="296">
        <f>SUBTOTAL(9,D133:D150)</f>
        <v>34339.629999999997</v>
      </c>
      <c r="E132" s="296">
        <f>SUBTOTAL(9,E133:E150)</f>
        <v>15462.98</v>
      </c>
      <c r="F132" s="297">
        <f>IF(C132&lt;&gt;0,E132/C132,"-")</f>
        <v>0.90514492698480331</v>
      </c>
      <c r="G132" s="297">
        <f>IF(D132&lt;&gt;0,E132/D132,"-")</f>
        <v>0.45029547493668398</v>
      </c>
      <c r="H132" s="240"/>
      <c r="I132" s="240"/>
      <c r="J132" s="240"/>
    </row>
    <row r="133" spans="1:10" ht="30" hidden="1" customHeight="1" x14ac:dyDescent="0.25">
      <c r="A133" s="284"/>
      <c r="B133" s="284"/>
      <c r="C133" s="285"/>
      <c r="D133" s="256"/>
      <c r="E133" s="256"/>
      <c r="F133" s="291"/>
      <c r="G133" s="291"/>
    </row>
    <row r="134" spans="1:10" ht="409.6" hidden="1" customHeight="1" x14ac:dyDescent="0.25">
      <c r="A134" s="298" t="s">
        <v>229</v>
      </c>
      <c r="B134" s="298" t="s">
        <v>89</v>
      </c>
      <c r="C134" s="299">
        <f>SUBTOTAL(9,C135:C149)</f>
        <v>17083.43</v>
      </c>
      <c r="D134" s="299">
        <f>SUBTOTAL(9,D135:D149)</f>
        <v>34339.629999999997</v>
      </c>
      <c r="E134" s="299">
        <f>SUBTOTAL(9,E135:E149)</f>
        <v>15462.98</v>
      </c>
      <c r="F134" s="300">
        <f>IF(C134&lt;&gt;0,E134/C134,"-")</f>
        <v>0.90514492698480331</v>
      </c>
      <c r="G134" s="300">
        <f>IF(D134&lt;&gt;0,E134/D134,"-")</f>
        <v>0.45029547493668398</v>
      </c>
    </row>
    <row r="135" spans="1:10" ht="30" hidden="1" customHeight="1" x14ac:dyDescent="0.25">
      <c r="A135" s="284"/>
      <c r="B135" s="284"/>
      <c r="C135" s="285"/>
      <c r="D135" s="301"/>
      <c r="E135" s="301"/>
      <c r="F135" s="291"/>
      <c r="G135" s="291"/>
    </row>
    <row r="136" spans="1:10" ht="409.6" hidden="1" customHeight="1" x14ac:dyDescent="0.25">
      <c r="A136" s="302" t="s">
        <v>229</v>
      </c>
      <c r="B136" s="302" t="s">
        <v>89</v>
      </c>
      <c r="C136" s="303">
        <f>SUBTOTAL(9,C137:C148)</f>
        <v>17083.43</v>
      </c>
      <c r="D136" s="303">
        <f>SUBTOTAL(9,D137:D148)</f>
        <v>34339.629999999997</v>
      </c>
      <c r="E136" s="303">
        <f>SUBTOTAL(9,E137:E148)</f>
        <v>15462.98</v>
      </c>
      <c r="F136" s="304">
        <f>IF(C136&lt;&gt;0,E136/C136,"-")</f>
        <v>0.90514492698480331</v>
      </c>
      <c r="G136" s="304">
        <f>IF(D136&lt;&gt;0,E136/D136,"-")</f>
        <v>0.45029547493668398</v>
      </c>
    </row>
    <row r="137" spans="1:10" ht="30" hidden="1" customHeight="1" x14ac:dyDescent="0.25">
      <c r="A137" s="284"/>
      <c r="B137" s="284"/>
      <c r="C137" s="285"/>
      <c r="D137" s="305"/>
      <c r="E137" s="305"/>
      <c r="F137" s="291"/>
      <c r="G137" s="291"/>
    </row>
    <row r="138" spans="1:10" ht="409.6" hidden="1" customHeight="1" x14ac:dyDescent="0.25">
      <c r="A138" s="306" t="s">
        <v>229</v>
      </c>
      <c r="B138" s="306" t="s">
        <v>89</v>
      </c>
      <c r="C138" s="307">
        <f>SUBTOTAL(9,C139:C147)</f>
        <v>17083.43</v>
      </c>
      <c r="D138" s="307">
        <f>SUBTOTAL(9,D139:D147)</f>
        <v>34339.629999999997</v>
      </c>
      <c r="E138" s="307">
        <f>SUBTOTAL(9,E139:E147)</f>
        <v>15462.98</v>
      </c>
      <c r="F138" s="308">
        <f>IF(C138&lt;&gt;0,E138/C138,"-")</f>
        <v>0.90514492698480331</v>
      </c>
      <c r="G138" s="308">
        <f>IF(D138&lt;&gt;0,E138/D138,"-")</f>
        <v>0.45029547493668398</v>
      </c>
    </row>
    <row r="139" spans="1:10" ht="30" hidden="1" customHeight="1" x14ac:dyDescent="0.25">
      <c r="A139" s="284"/>
      <c r="B139" s="284"/>
      <c r="C139" s="285"/>
      <c r="D139" s="309"/>
      <c r="E139" s="309"/>
      <c r="F139" s="291"/>
      <c r="G139" s="291"/>
    </row>
    <row r="140" spans="1:10" ht="409.6" hidden="1" customHeight="1" x14ac:dyDescent="0.25">
      <c r="A140" s="310" t="s">
        <v>229</v>
      </c>
      <c r="B140" s="310" t="s">
        <v>89</v>
      </c>
      <c r="C140" s="311">
        <f>SUBTOTAL(9,C141:C146)</f>
        <v>17083.43</v>
      </c>
      <c r="D140" s="311">
        <f>SUBTOTAL(9,D141:D146)</f>
        <v>34339.629999999997</v>
      </c>
      <c r="E140" s="311">
        <f>SUBTOTAL(9,E141:E146)</f>
        <v>15462.98</v>
      </c>
      <c r="F140" s="312">
        <f>IF(C140&lt;&gt;0,E140/C140,"-")</f>
        <v>0.90514492698480331</v>
      </c>
      <c r="G140" s="312">
        <f>IF(D140&lt;&gt;0,E140/D140,"-")</f>
        <v>0.45029547493668398</v>
      </c>
    </row>
    <row r="141" spans="1:10" ht="22.5" hidden="1" customHeight="1" x14ac:dyDescent="0.25">
      <c r="A141" s="284"/>
      <c r="B141" s="284"/>
      <c r="C141" s="285"/>
      <c r="D141" s="309"/>
      <c r="E141" s="309"/>
      <c r="F141" s="313"/>
      <c r="G141" s="313"/>
    </row>
    <row r="142" spans="1:10" ht="409.6" hidden="1" customHeight="1" x14ac:dyDescent="0.25">
      <c r="A142" s="314" t="s">
        <v>229</v>
      </c>
      <c r="B142" s="314" t="s">
        <v>89</v>
      </c>
      <c r="C142" s="309">
        <f>SUBTOTAL(9,C143:C145)</f>
        <v>17083.43</v>
      </c>
      <c r="D142" s="309">
        <f>SUBTOTAL(9,D143:D145)</f>
        <v>34339.629999999997</v>
      </c>
      <c r="E142" s="309">
        <f>SUBTOTAL(9,E143:E145)</f>
        <v>15462.98</v>
      </c>
      <c r="F142" s="313">
        <f>IF(C142&lt;&gt;0,E142/C142,"-")</f>
        <v>0.90514492698480331</v>
      </c>
      <c r="G142" s="313">
        <f>IF(D142&lt;&gt;0,E142/D142,"-")</f>
        <v>0.45029547493668398</v>
      </c>
    </row>
    <row r="143" spans="1:10" ht="30" hidden="1" customHeight="1" x14ac:dyDescent="0.25">
      <c r="A143" s="284"/>
      <c r="B143" s="284"/>
      <c r="C143" s="285"/>
      <c r="D143" s="315"/>
      <c r="E143" s="315"/>
      <c r="F143" s="291"/>
      <c r="G143" s="291"/>
    </row>
    <row r="144" spans="1:10" ht="15" customHeight="1" x14ac:dyDescent="0.25">
      <c r="A144" s="316" t="s">
        <v>230</v>
      </c>
      <c r="B144" s="316" t="s">
        <v>231</v>
      </c>
      <c r="C144" s="281">
        <v>17083.43</v>
      </c>
      <c r="D144" s="281">
        <v>34339.629999999997</v>
      </c>
      <c r="E144" s="281">
        <v>15462.98</v>
      </c>
      <c r="F144" s="282">
        <f>E144/C144</f>
        <v>0.90514492698480331</v>
      </c>
      <c r="G144" s="282">
        <f>IF(D144&lt;&gt;0,E144/D144,"-")</f>
        <v>0.45029547493668398</v>
      </c>
    </row>
    <row r="145" spans="1:10" hidden="1" x14ac:dyDescent="0.25">
      <c r="A145" s="284"/>
      <c r="B145" s="284"/>
      <c r="C145" s="285"/>
      <c r="D145" s="281"/>
      <c r="E145" s="281"/>
      <c r="F145" s="282"/>
      <c r="G145" s="282"/>
    </row>
    <row r="146" spans="1:10" hidden="1" x14ac:dyDescent="0.25">
      <c r="A146" s="284"/>
      <c r="B146" s="284"/>
      <c r="C146" s="285"/>
      <c r="D146" s="285"/>
      <c r="E146" s="285"/>
      <c r="F146" s="291"/>
      <c r="G146" s="291"/>
    </row>
    <row r="147" spans="1:10" ht="20.100000000000001" hidden="1" customHeight="1" x14ac:dyDescent="0.25">
      <c r="A147" s="284"/>
      <c r="B147" s="284"/>
      <c r="C147" s="285"/>
      <c r="D147" s="285"/>
      <c r="E147" s="285"/>
      <c r="F147" s="291"/>
      <c r="G147" s="291"/>
    </row>
    <row r="148" spans="1:10" ht="20.100000000000001" hidden="1" customHeight="1" x14ac:dyDescent="0.25">
      <c r="A148" s="284"/>
      <c r="B148" s="284"/>
      <c r="C148" s="285"/>
      <c r="D148" s="285"/>
      <c r="E148" s="285"/>
      <c r="F148" s="291"/>
      <c r="G148" s="291"/>
    </row>
    <row r="149" spans="1:10" ht="20.100000000000001" hidden="1" customHeight="1" x14ac:dyDescent="0.25">
      <c r="A149" s="284"/>
      <c r="B149" s="284"/>
      <c r="C149" s="285"/>
      <c r="D149" s="285"/>
      <c r="E149" s="285"/>
      <c r="F149" s="291"/>
      <c r="G149" s="291"/>
    </row>
    <row r="150" spans="1:10" ht="20.100000000000001" hidden="1" customHeight="1" x14ac:dyDescent="0.25">
      <c r="A150" s="284"/>
      <c r="B150" s="284"/>
      <c r="C150" s="285"/>
      <c r="D150" s="285"/>
      <c r="E150" s="285"/>
      <c r="F150" s="291"/>
      <c r="G150" s="291"/>
    </row>
    <row r="151" spans="1:10" ht="20.100000000000001" hidden="1" customHeight="1" x14ac:dyDescent="0.25">
      <c r="A151" s="284"/>
      <c r="B151" s="284"/>
      <c r="C151" s="285"/>
      <c r="D151" s="285"/>
      <c r="E151" s="285"/>
      <c r="F151" s="291"/>
      <c r="G151" s="291"/>
    </row>
    <row r="152" spans="1:10" s="254" customFormat="1" ht="18" customHeight="1" x14ac:dyDescent="0.25">
      <c r="A152" s="292" t="s">
        <v>232</v>
      </c>
      <c r="B152" s="292" t="s">
        <v>15</v>
      </c>
      <c r="C152" s="260">
        <f>SUBTOTAL(9,C153:C249)</f>
        <v>124904.77000000002</v>
      </c>
      <c r="D152" s="260">
        <f>SUBTOTAL(9,D153:D249)</f>
        <v>230818.19</v>
      </c>
      <c r="E152" s="260">
        <f>SUBTOTAL(9,E153:E249)</f>
        <v>151849.28</v>
      </c>
      <c r="F152" s="261">
        <f>IF(C152&lt;&gt;0,E152/C152,"-")</f>
        <v>1.2157204244481614</v>
      </c>
      <c r="G152" s="261">
        <f>IF(D152&lt;&gt;0,E152/D152,"-")</f>
        <v>0.65787397431718875</v>
      </c>
      <c r="H152" s="240"/>
      <c r="I152" s="240"/>
      <c r="J152" s="240"/>
    </row>
    <row r="153" spans="1:10" ht="30" hidden="1" customHeight="1" x14ac:dyDescent="0.25">
      <c r="A153" s="284"/>
      <c r="B153" s="293"/>
      <c r="C153" s="294"/>
      <c r="D153" s="294"/>
      <c r="E153" s="294"/>
      <c r="F153" s="291"/>
      <c r="G153" s="291"/>
    </row>
    <row r="154" spans="1:10" s="254" customFormat="1" ht="18" customHeight="1" x14ac:dyDescent="0.25">
      <c r="A154" s="295" t="s">
        <v>233</v>
      </c>
      <c r="B154" s="295" t="s">
        <v>95</v>
      </c>
      <c r="C154" s="296">
        <f>SUBTOTAL(9,C155:C174)</f>
        <v>9509.1200000000008</v>
      </c>
      <c r="D154" s="296">
        <f>SUBTOTAL(9,D155:D174)</f>
        <v>22695.589999999997</v>
      </c>
      <c r="E154" s="296">
        <f>SUBTOTAL(9,E155:E174)</f>
        <v>10244.029999999999</v>
      </c>
      <c r="F154" s="297">
        <f>IF(C154&lt;&gt;0,E154/C154,"-")</f>
        <v>1.0772847540045765</v>
      </c>
      <c r="G154" s="297">
        <f>IF(D154&lt;&gt;0,E154/D154,"-")</f>
        <v>0.45136654301562551</v>
      </c>
      <c r="H154" s="240"/>
      <c r="I154" s="240"/>
      <c r="J154" s="240"/>
    </row>
    <row r="155" spans="1:10" ht="30" hidden="1" customHeight="1" x14ac:dyDescent="0.25">
      <c r="A155" s="284"/>
      <c r="B155" s="284"/>
      <c r="C155" s="285"/>
      <c r="D155" s="256"/>
      <c r="E155" s="256"/>
      <c r="F155" s="291"/>
      <c r="G155" s="291"/>
    </row>
    <row r="156" spans="1:10" ht="409.6" hidden="1" customHeight="1" x14ac:dyDescent="0.25">
      <c r="A156" s="298" t="s">
        <v>233</v>
      </c>
      <c r="B156" s="298" t="s">
        <v>95</v>
      </c>
      <c r="C156" s="299">
        <f>SUBTOTAL(9,C157:C173)</f>
        <v>9509.1200000000008</v>
      </c>
      <c r="D156" s="299">
        <f>SUBTOTAL(9,D157:D173)</f>
        <v>22695.589999999997</v>
      </c>
      <c r="E156" s="299">
        <f>SUBTOTAL(9,E157:E173)</f>
        <v>10244.029999999999</v>
      </c>
      <c r="F156" s="300">
        <f>IF(C156&lt;&gt;0,E156/C156,"-")</f>
        <v>1.0772847540045765</v>
      </c>
      <c r="G156" s="300">
        <f>IF(D156&lt;&gt;0,E156/D156,"-")</f>
        <v>0.45136654301562551</v>
      </c>
    </row>
    <row r="157" spans="1:10" ht="30" hidden="1" customHeight="1" x14ac:dyDescent="0.25">
      <c r="A157" s="284"/>
      <c r="B157" s="284"/>
      <c r="C157" s="285"/>
      <c r="D157" s="301"/>
      <c r="E157" s="301"/>
      <c r="F157" s="291"/>
      <c r="G157" s="291"/>
    </row>
    <row r="158" spans="1:10" ht="409.6" hidden="1" customHeight="1" x14ac:dyDescent="0.25">
      <c r="A158" s="302" t="s">
        <v>233</v>
      </c>
      <c r="B158" s="302" t="s">
        <v>95</v>
      </c>
      <c r="C158" s="303">
        <f>SUBTOTAL(9,C159:C172)</f>
        <v>9509.1200000000008</v>
      </c>
      <c r="D158" s="303">
        <f>SUBTOTAL(9,D159:D172)</f>
        <v>22695.589999999997</v>
      </c>
      <c r="E158" s="303">
        <f>SUBTOTAL(9,E159:E172)</f>
        <v>10244.029999999999</v>
      </c>
      <c r="F158" s="304">
        <f>IF(C158&lt;&gt;0,E158/C158,"-")</f>
        <v>1.0772847540045765</v>
      </c>
      <c r="G158" s="304">
        <f>IF(D158&lt;&gt;0,E158/D158,"-")</f>
        <v>0.45136654301562551</v>
      </c>
    </row>
    <row r="159" spans="1:10" ht="30" hidden="1" customHeight="1" x14ac:dyDescent="0.25">
      <c r="A159" s="284"/>
      <c r="B159" s="284"/>
      <c r="C159" s="285"/>
      <c r="D159" s="305"/>
      <c r="E159" s="305"/>
      <c r="F159" s="291"/>
      <c r="G159" s="291"/>
    </row>
    <row r="160" spans="1:10" ht="409.6" hidden="1" customHeight="1" x14ac:dyDescent="0.25">
      <c r="A160" s="306" t="s">
        <v>233</v>
      </c>
      <c r="B160" s="306" t="s">
        <v>95</v>
      </c>
      <c r="C160" s="307">
        <f>SUBTOTAL(9,C161:C171)</f>
        <v>9509.1200000000008</v>
      </c>
      <c r="D160" s="307">
        <f>SUBTOTAL(9,D161:D171)</f>
        <v>22695.589999999997</v>
      </c>
      <c r="E160" s="307">
        <f>SUBTOTAL(9,E161:E171)</f>
        <v>10244.029999999999</v>
      </c>
      <c r="F160" s="308">
        <f>IF(C160&lt;&gt;0,E160/C160,"-")</f>
        <v>1.0772847540045765</v>
      </c>
      <c r="G160" s="308">
        <f>IF(D160&lt;&gt;0,E160/D160,"-")</f>
        <v>0.45136654301562551</v>
      </c>
    </row>
    <row r="161" spans="1:10" ht="30" hidden="1" customHeight="1" x14ac:dyDescent="0.25">
      <c r="A161" s="284"/>
      <c r="B161" s="284"/>
      <c r="C161" s="285"/>
      <c r="D161" s="309"/>
      <c r="E161" s="309"/>
      <c r="F161" s="291"/>
      <c r="G161" s="291"/>
    </row>
    <row r="162" spans="1:10" ht="409.6" hidden="1" customHeight="1" x14ac:dyDescent="0.25">
      <c r="A162" s="310" t="s">
        <v>233</v>
      </c>
      <c r="B162" s="310" t="s">
        <v>95</v>
      </c>
      <c r="C162" s="311">
        <f>SUBTOTAL(9,C163:C170)</f>
        <v>9509.1200000000008</v>
      </c>
      <c r="D162" s="311">
        <f>SUBTOTAL(9,D163:D170)</f>
        <v>22695.589999999997</v>
      </c>
      <c r="E162" s="311">
        <f>SUBTOTAL(9,E163:E170)</f>
        <v>10244.029999999999</v>
      </c>
      <c r="F162" s="312">
        <f>IF(C162&lt;&gt;0,E162/C162,"-")</f>
        <v>1.0772847540045765</v>
      </c>
      <c r="G162" s="312">
        <f>IF(D162&lt;&gt;0,E162/D162,"-")</f>
        <v>0.45136654301562551</v>
      </c>
    </row>
    <row r="163" spans="1:10" ht="22.5" hidden="1" customHeight="1" x14ac:dyDescent="0.25">
      <c r="A163" s="284"/>
      <c r="B163" s="284"/>
      <c r="C163" s="285"/>
      <c r="D163" s="309"/>
      <c r="E163" s="309"/>
      <c r="F163" s="313"/>
      <c r="G163" s="313"/>
    </row>
    <row r="164" spans="1:10" ht="409.6" hidden="1" customHeight="1" x14ac:dyDescent="0.25">
      <c r="A164" s="314" t="s">
        <v>233</v>
      </c>
      <c r="B164" s="314" t="s">
        <v>95</v>
      </c>
      <c r="C164" s="309">
        <f>SUBTOTAL(9,C165:C169)</f>
        <v>9509.1200000000008</v>
      </c>
      <c r="D164" s="309">
        <f>SUBTOTAL(9,D165:D169)</f>
        <v>22695.589999999997</v>
      </c>
      <c r="E164" s="309">
        <f>SUBTOTAL(9,E165:E169)</f>
        <v>10244.029999999999</v>
      </c>
      <c r="F164" s="313">
        <f>IF(C164&lt;&gt;0,E164/C164,"-")</f>
        <v>1.0772847540045765</v>
      </c>
      <c r="G164" s="313">
        <f>IF(D164&lt;&gt;0,E164/D164,"-")</f>
        <v>0.45136654301562551</v>
      </c>
    </row>
    <row r="165" spans="1:10" ht="30" hidden="1" customHeight="1" x14ac:dyDescent="0.25">
      <c r="A165" s="284"/>
      <c r="B165" s="284"/>
      <c r="C165" s="285"/>
      <c r="D165" s="315"/>
      <c r="E165" s="315"/>
      <c r="F165" s="291"/>
      <c r="G165" s="291"/>
    </row>
    <row r="166" spans="1:10" ht="15" customHeight="1" x14ac:dyDescent="0.25">
      <c r="A166" s="316" t="s">
        <v>234</v>
      </c>
      <c r="B166" s="316" t="s">
        <v>235</v>
      </c>
      <c r="C166" s="281">
        <v>123.7</v>
      </c>
      <c r="D166" s="281">
        <v>796.33</v>
      </c>
      <c r="E166" s="281">
        <v>3804.58</v>
      </c>
      <c r="F166" s="282">
        <f>E166/C166</f>
        <v>30.756507679870655</v>
      </c>
      <c r="G166" s="282">
        <f>IF(D166&lt;&gt;0,E166/D166,"-")</f>
        <v>4.777642434669044</v>
      </c>
    </row>
    <row r="167" spans="1:10" ht="15" customHeight="1" x14ac:dyDescent="0.25">
      <c r="A167" s="316" t="s">
        <v>236</v>
      </c>
      <c r="B167" s="316" t="s">
        <v>103</v>
      </c>
      <c r="C167" s="281">
        <v>8543.75</v>
      </c>
      <c r="D167" s="281">
        <v>14599.509999999998</v>
      </c>
      <c r="E167" s="281">
        <v>5954.15</v>
      </c>
      <c r="F167" s="282">
        <f>E167/C167</f>
        <v>0.69690124359912209</v>
      </c>
      <c r="G167" s="282">
        <f>IF(D167&lt;&gt;0,E167/D167,"-")</f>
        <v>0.40783218066907728</v>
      </c>
    </row>
    <row r="168" spans="1:10" ht="15" customHeight="1" x14ac:dyDescent="0.25">
      <c r="A168" s="316" t="s">
        <v>237</v>
      </c>
      <c r="B168" s="316" t="s">
        <v>104</v>
      </c>
      <c r="C168" s="281">
        <v>841.67</v>
      </c>
      <c r="D168" s="281">
        <v>7299.75</v>
      </c>
      <c r="E168" s="281">
        <v>485.3</v>
      </c>
      <c r="F168" s="282">
        <f>E168/C168</f>
        <v>0.576591775874155</v>
      </c>
      <c r="G168" s="282">
        <f>IF(D168&lt;&gt;0,E168/D168,"-")</f>
        <v>6.6481728826329675E-2</v>
      </c>
    </row>
    <row r="169" spans="1:10" hidden="1" x14ac:dyDescent="0.25">
      <c r="A169" s="284"/>
      <c r="B169" s="284"/>
      <c r="C169" s="285"/>
      <c r="D169" s="281"/>
      <c r="E169" s="281"/>
      <c r="F169" s="282"/>
      <c r="G169" s="282"/>
    </row>
    <row r="170" spans="1:10" hidden="1" x14ac:dyDescent="0.25">
      <c r="A170" s="284"/>
      <c r="B170" s="284"/>
      <c r="C170" s="285"/>
      <c r="D170" s="285"/>
      <c r="E170" s="285"/>
      <c r="F170" s="291"/>
      <c r="G170" s="291"/>
    </row>
    <row r="171" spans="1:10" ht="20.100000000000001" hidden="1" customHeight="1" x14ac:dyDescent="0.25">
      <c r="A171" s="284"/>
      <c r="B171" s="284"/>
      <c r="C171" s="285"/>
      <c r="D171" s="285"/>
      <c r="E171" s="285"/>
      <c r="F171" s="291"/>
      <c r="G171" s="291"/>
    </row>
    <row r="172" spans="1:10" ht="20.100000000000001" hidden="1" customHeight="1" x14ac:dyDescent="0.25">
      <c r="A172" s="284"/>
      <c r="B172" s="284"/>
      <c r="C172" s="285"/>
      <c r="D172" s="285"/>
      <c r="E172" s="285"/>
      <c r="F172" s="291"/>
      <c r="G172" s="291"/>
    </row>
    <row r="173" spans="1:10" ht="20.100000000000001" hidden="1" customHeight="1" x14ac:dyDescent="0.25">
      <c r="A173" s="284"/>
      <c r="B173" s="284"/>
      <c r="C173" s="285"/>
      <c r="D173" s="285"/>
      <c r="E173" s="285"/>
      <c r="F173" s="291"/>
      <c r="G173" s="291"/>
    </row>
    <row r="174" spans="1:10" ht="20.100000000000001" hidden="1" customHeight="1" x14ac:dyDescent="0.25">
      <c r="A174" s="284"/>
      <c r="B174" s="284"/>
      <c r="C174" s="285"/>
      <c r="D174" s="285"/>
      <c r="E174" s="285"/>
      <c r="F174" s="291"/>
      <c r="G174" s="291"/>
    </row>
    <row r="175" spans="1:10" ht="14.25" customHeight="1" x14ac:dyDescent="0.25">
      <c r="A175" s="280">
        <v>3214</v>
      </c>
      <c r="B175" s="316" t="s">
        <v>238</v>
      </c>
      <c r="C175" s="281">
        <v>0</v>
      </c>
      <c r="D175" s="281">
        <v>0</v>
      </c>
      <c r="E175" s="281">
        <v>180.97</v>
      </c>
      <c r="F175" s="317"/>
      <c r="G175" s="317"/>
    </row>
    <row r="176" spans="1:10" s="254" customFormat="1" ht="18" customHeight="1" x14ac:dyDescent="0.25">
      <c r="A176" s="295" t="s">
        <v>239</v>
      </c>
      <c r="B176" s="295" t="s">
        <v>96</v>
      </c>
      <c r="C176" s="296">
        <f>SUBTOTAL(9,C177:C198)</f>
        <v>56553.090000000004</v>
      </c>
      <c r="D176" s="296">
        <f>SUBTOTAL(9,D177:D198)</f>
        <v>81146.709999999992</v>
      </c>
      <c r="E176" s="296">
        <f>SUBTOTAL(9,E177:E198)</f>
        <v>38342.31</v>
      </c>
      <c r="F176" s="297">
        <f>IF(C176&lt;&gt;0,E176/C176,"-")</f>
        <v>0.67798788713401859</v>
      </c>
      <c r="G176" s="297">
        <f>IF(D176&lt;&gt;0,E176/D176,"-")</f>
        <v>0.47250603259207924</v>
      </c>
      <c r="H176" s="240"/>
      <c r="I176" s="240"/>
      <c r="J176" s="240"/>
    </row>
    <row r="177" spans="1:10" ht="30" hidden="1" customHeight="1" x14ac:dyDescent="0.25">
      <c r="A177" s="284"/>
      <c r="B177" s="284"/>
      <c r="C177" s="285"/>
      <c r="D177" s="256"/>
      <c r="E177" s="256"/>
      <c r="F177" s="291"/>
      <c r="G177" s="291"/>
    </row>
    <row r="178" spans="1:10" ht="409.6" hidden="1" customHeight="1" x14ac:dyDescent="0.25">
      <c r="A178" s="298" t="s">
        <v>239</v>
      </c>
      <c r="B178" s="298" t="s">
        <v>96</v>
      </c>
      <c r="C178" s="299">
        <f>SUBTOTAL(9,C179:C197)</f>
        <v>56553.090000000004</v>
      </c>
      <c r="D178" s="299">
        <f>SUBTOTAL(9,D179:D197)</f>
        <v>81146.709999999992</v>
      </c>
      <c r="E178" s="299">
        <f>SUBTOTAL(9,E179:E197)</f>
        <v>38342.31</v>
      </c>
      <c r="F178" s="300">
        <f>IF(C178&lt;&gt;0,E178/C178,"-")</f>
        <v>0.67798788713401859</v>
      </c>
      <c r="G178" s="300">
        <f>IF(D178&lt;&gt;0,E178/D178,"-")</f>
        <v>0.47250603259207924</v>
      </c>
    </row>
    <row r="179" spans="1:10" ht="30" hidden="1" customHeight="1" x14ac:dyDescent="0.25">
      <c r="A179" s="284"/>
      <c r="B179" s="284"/>
      <c r="C179" s="285"/>
      <c r="D179" s="301"/>
      <c r="E179" s="301"/>
      <c r="F179" s="291"/>
      <c r="G179" s="291"/>
    </row>
    <row r="180" spans="1:10" ht="409.6" hidden="1" customHeight="1" x14ac:dyDescent="0.25">
      <c r="A180" s="302" t="s">
        <v>239</v>
      </c>
      <c r="B180" s="302" t="s">
        <v>96</v>
      </c>
      <c r="C180" s="303">
        <f>SUBTOTAL(9,C181:C196)</f>
        <v>56553.090000000004</v>
      </c>
      <c r="D180" s="303">
        <f>SUBTOTAL(9,D181:D196)</f>
        <v>81146.709999999992</v>
      </c>
      <c r="E180" s="303">
        <f>SUBTOTAL(9,E181:E196)</f>
        <v>38342.31</v>
      </c>
      <c r="F180" s="304">
        <f>IF(C180&lt;&gt;0,E180/C180,"-")</f>
        <v>0.67798788713401859</v>
      </c>
      <c r="G180" s="304">
        <f>IF(D180&lt;&gt;0,E180/D180,"-")</f>
        <v>0.47250603259207924</v>
      </c>
    </row>
    <row r="181" spans="1:10" ht="30" hidden="1" customHeight="1" x14ac:dyDescent="0.25">
      <c r="A181" s="284"/>
      <c r="B181" s="284"/>
      <c r="C181" s="285"/>
      <c r="D181" s="305"/>
      <c r="E181" s="305"/>
      <c r="F181" s="291"/>
      <c r="G181" s="291"/>
    </row>
    <row r="182" spans="1:10" ht="409.6" hidden="1" customHeight="1" x14ac:dyDescent="0.25">
      <c r="A182" s="306" t="s">
        <v>239</v>
      </c>
      <c r="B182" s="306" t="s">
        <v>96</v>
      </c>
      <c r="C182" s="307">
        <f>SUBTOTAL(9,C183:C195)</f>
        <v>56553.090000000004</v>
      </c>
      <c r="D182" s="307">
        <f>SUBTOTAL(9,D183:D195)</f>
        <v>81146.709999999992</v>
      </c>
      <c r="E182" s="307">
        <f>SUBTOTAL(9,E183:E195)</f>
        <v>38342.31</v>
      </c>
      <c r="F182" s="308">
        <f>IF(C182&lt;&gt;0,E182/C182,"-")</f>
        <v>0.67798788713401859</v>
      </c>
      <c r="G182" s="308">
        <f>IF(D182&lt;&gt;0,E182/D182,"-")</f>
        <v>0.47250603259207924</v>
      </c>
    </row>
    <row r="183" spans="1:10" ht="30" hidden="1" customHeight="1" x14ac:dyDescent="0.25">
      <c r="A183" s="284"/>
      <c r="B183" s="284"/>
      <c r="C183" s="285"/>
      <c r="D183" s="309"/>
      <c r="E183" s="309"/>
      <c r="F183" s="291"/>
      <c r="G183" s="291"/>
    </row>
    <row r="184" spans="1:10" ht="409.6" hidden="1" customHeight="1" x14ac:dyDescent="0.25">
      <c r="A184" s="310" t="s">
        <v>239</v>
      </c>
      <c r="B184" s="310" t="s">
        <v>96</v>
      </c>
      <c r="C184" s="311">
        <f>SUBTOTAL(9,C185:C194)</f>
        <v>56553.090000000004</v>
      </c>
      <c r="D184" s="311">
        <f>SUBTOTAL(9,D185:D194)</f>
        <v>81146.709999999992</v>
      </c>
      <c r="E184" s="311">
        <f>SUBTOTAL(9,E185:E194)</f>
        <v>38342.31</v>
      </c>
      <c r="F184" s="312">
        <f>IF(C184&lt;&gt;0,E184/C184,"-")</f>
        <v>0.67798788713401859</v>
      </c>
      <c r="G184" s="312">
        <f>IF(D184&lt;&gt;0,E184/D184,"-")</f>
        <v>0.47250603259207924</v>
      </c>
    </row>
    <row r="185" spans="1:10" ht="22.5" hidden="1" customHeight="1" x14ac:dyDescent="0.25">
      <c r="A185" s="284"/>
      <c r="B185" s="284"/>
      <c r="C185" s="285"/>
      <c r="D185" s="309"/>
      <c r="E185" s="309"/>
      <c r="F185" s="313"/>
      <c r="G185" s="313"/>
    </row>
    <row r="186" spans="1:10" ht="409.6" hidden="1" customHeight="1" x14ac:dyDescent="0.25">
      <c r="A186" s="314" t="s">
        <v>239</v>
      </c>
      <c r="B186" s="314" t="s">
        <v>96</v>
      </c>
      <c r="C186" s="309">
        <f>SUBTOTAL(9,C187:C193)</f>
        <v>56553.090000000004</v>
      </c>
      <c r="D186" s="309">
        <f>SUBTOTAL(9,D187:D193)</f>
        <v>81146.709999999992</v>
      </c>
      <c r="E186" s="309">
        <f>SUBTOTAL(9,E187:E193)</f>
        <v>38342.31</v>
      </c>
      <c r="F186" s="313">
        <f>IF(C186&lt;&gt;0,E186/C186,"-")</f>
        <v>0.67798788713401859</v>
      </c>
      <c r="G186" s="313">
        <f>IF(D186&lt;&gt;0,E186/D186,"-")</f>
        <v>0.47250603259207924</v>
      </c>
    </row>
    <row r="187" spans="1:10" ht="30" hidden="1" customHeight="1" x14ac:dyDescent="0.25">
      <c r="A187" s="284"/>
      <c r="B187" s="284"/>
      <c r="C187" s="285"/>
      <c r="D187" s="315"/>
      <c r="E187" s="315"/>
      <c r="F187" s="291"/>
      <c r="G187" s="291"/>
    </row>
    <row r="188" spans="1:10" ht="15" customHeight="1" x14ac:dyDescent="0.25">
      <c r="A188" s="316" t="s">
        <v>240</v>
      </c>
      <c r="B188" s="316" t="s">
        <v>113</v>
      </c>
      <c r="C188" s="281">
        <v>4524.37</v>
      </c>
      <c r="D188" s="281">
        <v>9290.59</v>
      </c>
      <c r="E188" s="281">
        <v>4924.43</v>
      </c>
      <c r="F188" s="282">
        <f>E188/C188</f>
        <v>1.0884233606004814</v>
      </c>
      <c r="G188" s="282">
        <f>IF(D188&lt;&gt;0,E188/D188,"-")</f>
        <v>0.53004491641542684</v>
      </c>
      <c r="J188" s="318"/>
    </row>
    <row r="189" spans="1:10" ht="15" customHeight="1" x14ac:dyDescent="0.25">
      <c r="A189" s="316" t="s">
        <v>241</v>
      </c>
      <c r="B189" s="316" t="s">
        <v>242</v>
      </c>
      <c r="C189" s="281">
        <v>49073.06</v>
      </c>
      <c r="D189" s="281">
        <v>65087.259999999995</v>
      </c>
      <c r="E189" s="281">
        <v>28607.1</v>
      </c>
      <c r="F189" s="282">
        <f>E189/C189</f>
        <v>0.58294917822528292</v>
      </c>
      <c r="G189" s="282">
        <f>IF(D189&lt;&gt;0,E189/D189,"-")</f>
        <v>0.43951919315700189</v>
      </c>
      <c r="J189" s="318"/>
    </row>
    <row r="190" spans="1:10" ht="15" customHeight="1" x14ac:dyDescent="0.25">
      <c r="A190" s="316" t="s">
        <v>243</v>
      </c>
      <c r="B190" s="316" t="s">
        <v>244</v>
      </c>
      <c r="C190" s="281">
        <v>2340.79</v>
      </c>
      <c r="D190" s="281">
        <v>4645.3</v>
      </c>
      <c r="E190" s="281">
        <v>2098.48</v>
      </c>
      <c r="F190" s="282">
        <f>E190/C190</f>
        <v>0.89648366577095773</v>
      </c>
      <c r="G190" s="282">
        <f>IF(D190&lt;&gt;0,E190/D190,"-")</f>
        <v>0.45174262157449463</v>
      </c>
      <c r="J190" s="319"/>
    </row>
    <row r="191" spans="1:10" ht="15" customHeight="1" x14ac:dyDescent="0.25">
      <c r="A191" s="316" t="s">
        <v>245</v>
      </c>
      <c r="B191" s="316" t="s">
        <v>105</v>
      </c>
      <c r="C191" s="281">
        <v>216.65</v>
      </c>
      <c r="D191" s="281">
        <v>796.33</v>
      </c>
      <c r="E191" s="281">
        <v>1823.71</v>
      </c>
      <c r="F191" s="282">
        <f>E191/C191</f>
        <v>8.4177705977382882</v>
      </c>
      <c r="G191" s="282">
        <f>IF(D191&lt;&gt;0,E191/D191,"-")</f>
        <v>2.2901435334597466</v>
      </c>
      <c r="J191" s="319"/>
    </row>
    <row r="192" spans="1:10" ht="15" customHeight="1" x14ac:dyDescent="0.25">
      <c r="A192" s="316" t="s">
        <v>246</v>
      </c>
      <c r="B192" s="316" t="s">
        <v>247</v>
      </c>
      <c r="C192" s="281">
        <v>398.22</v>
      </c>
      <c r="D192" s="281">
        <v>1327.23</v>
      </c>
      <c r="E192" s="281">
        <v>888.59</v>
      </c>
      <c r="F192" s="282">
        <f>E192/C192</f>
        <v>2.2314047511425845</v>
      </c>
      <c r="G192" s="282">
        <f>IF(D192&lt;&gt;0,E192/D192,"-")</f>
        <v>0.66950716906640151</v>
      </c>
      <c r="J192" s="319"/>
    </row>
    <row r="193" spans="1:10" hidden="1" x14ac:dyDescent="0.25">
      <c r="A193" s="284"/>
      <c r="B193" s="284"/>
      <c r="C193" s="285"/>
      <c r="D193" s="281"/>
      <c r="E193" s="281"/>
      <c r="F193" s="282"/>
      <c r="G193" s="282"/>
      <c r="J193" s="319"/>
    </row>
    <row r="194" spans="1:10" hidden="1" x14ac:dyDescent="0.25">
      <c r="A194" s="284"/>
      <c r="B194" s="284"/>
      <c r="C194" s="285"/>
      <c r="D194" s="285"/>
      <c r="E194" s="285"/>
      <c r="F194" s="291"/>
      <c r="G194" s="291"/>
      <c r="J194" s="319"/>
    </row>
    <row r="195" spans="1:10" ht="20.100000000000001" hidden="1" customHeight="1" x14ac:dyDescent="0.25">
      <c r="A195" s="284"/>
      <c r="B195" s="284"/>
      <c r="C195" s="285"/>
      <c r="D195" s="285"/>
      <c r="E195" s="285"/>
      <c r="F195" s="291"/>
      <c r="G195" s="291"/>
      <c r="J195" s="319"/>
    </row>
    <row r="196" spans="1:10" ht="20.100000000000001" hidden="1" customHeight="1" x14ac:dyDescent="0.25">
      <c r="A196" s="284"/>
      <c r="B196" s="284"/>
      <c r="C196" s="285"/>
      <c r="D196" s="285"/>
      <c r="E196" s="285"/>
      <c r="F196" s="291"/>
      <c r="G196" s="291"/>
      <c r="J196" s="319"/>
    </row>
    <row r="197" spans="1:10" ht="20.100000000000001" hidden="1" customHeight="1" x14ac:dyDescent="0.25">
      <c r="A197" s="284"/>
      <c r="B197" s="284"/>
      <c r="C197" s="285"/>
      <c r="D197" s="285"/>
      <c r="E197" s="285"/>
      <c r="F197" s="291"/>
      <c r="G197" s="291"/>
      <c r="J197" s="319"/>
    </row>
    <row r="198" spans="1:10" ht="20.100000000000001" hidden="1" customHeight="1" x14ac:dyDescent="0.25">
      <c r="A198" s="284"/>
      <c r="B198" s="284"/>
      <c r="C198" s="285"/>
      <c r="D198" s="285"/>
      <c r="E198" s="285"/>
      <c r="F198" s="291"/>
      <c r="G198" s="291"/>
      <c r="J198" s="318"/>
    </row>
    <row r="199" spans="1:10" s="254" customFormat="1" ht="18" customHeight="1" x14ac:dyDescent="0.25">
      <c r="A199" s="295" t="s">
        <v>248</v>
      </c>
      <c r="B199" s="295" t="s">
        <v>82</v>
      </c>
      <c r="C199" s="296">
        <f>SUBTOTAL(9,C200:C218)</f>
        <v>56344.4</v>
      </c>
      <c r="D199" s="296">
        <f>SUBTOTAL(9,D200:D224)</f>
        <v>121388.27000000002</v>
      </c>
      <c r="E199" s="296">
        <f>SUBTOTAL(9,E200:E224)</f>
        <v>100529.94</v>
      </c>
      <c r="F199" s="297">
        <f>IF(C199&lt;&gt;0,E199/C199,"-")</f>
        <v>1.7842046414550514</v>
      </c>
      <c r="G199" s="297">
        <f>IF(D199&lt;&gt;0,E199/D199,"-")</f>
        <v>0.82816848777892615</v>
      </c>
      <c r="H199" s="240"/>
      <c r="I199" s="240"/>
      <c r="J199" s="319"/>
    </row>
    <row r="200" spans="1:10" ht="30" hidden="1" customHeight="1" x14ac:dyDescent="0.25">
      <c r="A200" s="284"/>
      <c r="B200" s="284"/>
      <c r="C200" s="285"/>
      <c r="D200" s="256"/>
      <c r="E200" s="256"/>
      <c r="F200" s="291"/>
      <c r="G200" s="291"/>
      <c r="J200" s="318"/>
    </row>
    <row r="201" spans="1:10" ht="409.6" hidden="1" customHeight="1" x14ac:dyDescent="0.25">
      <c r="A201" s="298" t="s">
        <v>248</v>
      </c>
      <c r="B201" s="298" t="s">
        <v>82</v>
      </c>
      <c r="C201" s="299">
        <f>SUBTOTAL(9,C202:C223)</f>
        <v>56344.4</v>
      </c>
      <c r="D201" s="299">
        <f>SUBTOTAL(9,D202:D223)</f>
        <v>121388.27000000002</v>
      </c>
      <c r="E201" s="299">
        <f>SUBTOTAL(9,E202:E223)</f>
        <v>100529.94</v>
      </c>
      <c r="F201" s="300">
        <f>IF(C201&lt;&gt;0,E201/C201,"-")</f>
        <v>1.7842046414550514</v>
      </c>
      <c r="G201" s="300">
        <f>IF(D201&lt;&gt;0,E201/D201,"-")</f>
        <v>0.82816848777892615</v>
      </c>
      <c r="J201" s="318"/>
    </row>
    <row r="202" spans="1:10" ht="30" hidden="1" customHeight="1" x14ac:dyDescent="0.25">
      <c r="A202" s="284"/>
      <c r="B202" s="284"/>
      <c r="C202" s="285"/>
      <c r="D202" s="301"/>
      <c r="E202" s="301"/>
      <c r="F202" s="291"/>
      <c r="G202" s="291"/>
      <c r="J202" s="318"/>
    </row>
    <row r="203" spans="1:10" ht="409.6" hidden="1" customHeight="1" x14ac:dyDescent="0.25">
      <c r="A203" s="302" t="s">
        <v>248</v>
      </c>
      <c r="B203" s="302" t="s">
        <v>82</v>
      </c>
      <c r="C203" s="303">
        <f>SUBTOTAL(9,C204:C222)</f>
        <v>56344.4</v>
      </c>
      <c r="D203" s="303">
        <f>SUBTOTAL(9,D204:D222)</f>
        <v>121388.27000000002</v>
      </c>
      <c r="E203" s="303">
        <f>SUBTOTAL(9,E204:E222)</f>
        <v>100529.94</v>
      </c>
      <c r="F203" s="304">
        <f>IF(C203&lt;&gt;0,E203/C203,"-")</f>
        <v>1.7842046414550514</v>
      </c>
      <c r="G203" s="304">
        <f>IF(D203&lt;&gt;0,E203/D203,"-")</f>
        <v>0.82816848777892615</v>
      </c>
      <c r="J203" s="318"/>
    </row>
    <row r="204" spans="1:10" ht="30" hidden="1" customHeight="1" x14ac:dyDescent="0.25">
      <c r="A204" s="284"/>
      <c r="B204" s="284"/>
      <c r="C204" s="285"/>
      <c r="D204" s="305"/>
      <c r="E204" s="305"/>
      <c r="F204" s="291"/>
      <c r="G204" s="291"/>
      <c r="J204" s="318"/>
    </row>
    <row r="205" spans="1:10" ht="409.6" hidden="1" customHeight="1" x14ac:dyDescent="0.25">
      <c r="A205" s="306" t="s">
        <v>248</v>
      </c>
      <c r="B205" s="306" t="s">
        <v>82</v>
      </c>
      <c r="C205" s="307">
        <f>SUBTOTAL(9,C206:C221)</f>
        <v>56344.4</v>
      </c>
      <c r="D205" s="307">
        <f>SUBTOTAL(9,D206:D221)</f>
        <v>121388.27000000002</v>
      </c>
      <c r="E205" s="307">
        <f>SUBTOTAL(9,E206:E221)</f>
        <v>100529.94</v>
      </c>
      <c r="F205" s="308">
        <f>IF(C205&lt;&gt;0,E205/C205,"-")</f>
        <v>1.7842046414550514</v>
      </c>
      <c r="G205" s="308">
        <f>IF(D205&lt;&gt;0,E205/D205,"-")</f>
        <v>0.82816848777892615</v>
      </c>
      <c r="J205" s="318"/>
    </row>
    <row r="206" spans="1:10" ht="30" hidden="1" customHeight="1" x14ac:dyDescent="0.25">
      <c r="A206" s="284"/>
      <c r="B206" s="284"/>
      <c r="C206" s="285"/>
      <c r="D206" s="309"/>
      <c r="E206" s="309"/>
      <c r="F206" s="291"/>
      <c r="G206" s="291"/>
      <c r="J206" s="318"/>
    </row>
    <row r="207" spans="1:10" ht="409.6" hidden="1" customHeight="1" x14ac:dyDescent="0.25">
      <c r="A207" s="310" t="s">
        <v>248</v>
      </c>
      <c r="B207" s="310" t="s">
        <v>82</v>
      </c>
      <c r="C207" s="311">
        <f>SUBTOTAL(9,C208:C220)</f>
        <v>56344.4</v>
      </c>
      <c r="D207" s="311">
        <f>SUBTOTAL(9,D208:D220)</f>
        <v>121388.27000000002</v>
      </c>
      <c r="E207" s="311">
        <f>SUBTOTAL(9,E208:E220)</f>
        <v>100529.94</v>
      </c>
      <c r="F207" s="312">
        <f>IF(C207&lt;&gt;0,E207/C207,"-")</f>
        <v>1.7842046414550514</v>
      </c>
      <c r="G207" s="312">
        <f>IF(D207&lt;&gt;0,E207/D207,"-")</f>
        <v>0.82816848777892615</v>
      </c>
      <c r="J207" s="318"/>
    </row>
    <row r="208" spans="1:10" ht="22.5" hidden="1" customHeight="1" x14ac:dyDescent="0.25">
      <c r="A208" s="284"/>
      <c r="B208" s="284"/>
      <c r="C208" s="285"/>
      <c r="D208" s="309"/>
      <c r="E208" s="309"/>
      <c r="F208" s="313"/>
      <c r="G208" s="313"/>
      <c r="J208" s="318"/>
    </row>
    <row r="209" spans="1:10" ht="409.6" hidden="1" customHeight="1" x14ac:dyDescent="0.25">
      <c r="A209" s="314" t="s">
        <v>248</v>
      </c>
      <c r="B209" s="314" t="s">
        <v>82</v>
      </c>
      <c r="C209" s="309">
        <f>SUBTOTAL(9,C210:C219)</f>
        <v>56344.4</v>
      </c>
      <c r="D209" s="309">
        <f>SUBTOTAL(9,D210:D219)</f>
        <v>121388.27000000002</v>
      </c>
      <c r="E209" s="309">
        <f>SUBTOTAL(9,E210:E219)</f>
        <v>100529.94</v>
      </c>
      <c r="F209" s="313">
        <f>IF(C209&lt;&gt;0,E209/C209,"-")</f>
        <v>1.7842046414550514</v>
      </c>
      <c r="G209" s="313">
        <f>IF(D209&lt;&gt;0,E209/D209,"-")</f>
        <v>0.82816848777892615</v>
      </c>
      <c r="J209" s="318"/>
    </row>
    <row r="210" spans="1:10" ht="30" hidden="1" customHeight="1" x14ac:dyDescent="0.25">
      <c r="A210" s="284"/>
      <c r="B210" s="284"/>
      <c r="C210" s="285"/>
      <c r="D210" s="315"/>
      <c r="E210" s="315"/>
      <c r="F210" s="291"/>
      <c r="G210" s="291"/>
      <c r="J210" s="318"/>
    </row>
    <row r="211" spans="1:10" ht="15" customHeight="1" x14ac:dyDescent="0.25">
      <c r="A211" s="316" t="s">
        <v>249</v>
      </c>
      <c r="B211" s="316" t="s">
        <v>250</v>
      </c>
      <c r="C211" s="281">
        <v>3557.17</v>
      </c>
      <c r="D211" s="281">
        <v>5574.36</v>
      </c>
      <c r="E211" s="281">
        <v>3340.57</v>
      </c>
      <c r="F211" s="282">
        <f>E211/C211</f>
        <v>0.93910889836583578</v>
      </c>
      <c r="G211" s="282">
        <f t="shared" ref="G211:G218" si="0">IF(D211&lt;&gt;0,E211/D211,"-")</f>
        <v>0.59927417676648087</v>
      </c>
      <c r="J211" s="318"/>
    </row>
    <row r="212" spans="1:10" ht="15" customHeight="1" x14ac:dyDescent="0.25">
      <c r="A212" s="316" t="s">
        <v>251</v>
      </c>
      <c r="B212" s="316" t="s">
        <v>252</v>
      </c>
      <c r="C212" s="281">
        <v>6483.16</v>
      </c>
      <c r="D212" s="281">
        <v>13272.28</v>
      </c>
      <c r="E212" s="320">
        <v>52922.81</v>
      </c>
      <c r="F212" s="282">
        <f t="shared" ref="F212:F218" si="1">E212/C212</f>
        <v>8.1631195281313431</v>
      </c>
      <c r="G212" s="282">
        <f t="shared" si="0"/>
        <v>3.9874693722555579</v>
      </c>
      <c r="J212" s="318"/>
    </row>
    <row r="213" spans="1:10" ht="15" customHeight="1" x14ac:dyDescent="0.25">
      <c r="A213" s="316" t="s">
        <v>253</v>
      </c>
      <c r="B213" s="316" t="s">
        <v>254</v>
      </c>
      <c r="C213" s="281">
        <v>6369.75</v>
      </c>
      <c r="D213" s="281">
        <v>7963.3700000000008</v>
      </c>
      <c r="E213" s="281">
        <v>1604.35</v>
      </c>
      <c r="F213" s="282">
        <f t="shared" si="1"/>
        <v>0.25187016758899483</v>
      </c>
      <c r="G213" s="282">
        <f t="shared" si="0"/>
        <v>0.2014662134247184</v>
      </c>
      <c r="J213" s="318"/>
    </row>
    <row r="214" spans="1:10" ht="15" customHeight="1" x14ac:dyDescent="0.25">
      <c r="A214" s="316" t="s">
        <v>255</v>
      </c>
      <c r="B214" s="316" t="s">
        <v>256</v>
      </c>
      <c r="C214" s="281">
        <v>2553.4499999999998</v>
      </c>
      <c r="D214" s="281">
        <v>4645.3</v>
      </c>
      <c r="E214" s="281">
        <v>2437.92</v>
      </c>
      <c r="F214" s="282">
        <f t="shared" si="1"/>
        <v>0.95475533102273402</v>
      </c>
      <c r="G214" s="282">
        <f t="shared" si="0"/>
        <v>0.52481432846102516</v>
      </c>
    </row>
    <row r="215" spans="1:10" ht="15" customHeight="1" x14ac:dyDescent="0.25">
      <c r="A215" s="316" t="s">
        <v>257</v>
      </c>
      <c r="B215" s="316" t="s">
        <v>115</v>
      </c>
      <c r="C215" s="281">
        <v>812.26</v>
      </c>
      <c r="D215" s="281">
        <v>929.06</v>
      </c>
      <c r="E215" s="281">
        <v>0</v>
      </c>
      <c r="F215" s="282">
        <f t="shared" si="1"/>
        <v>0</v>
      </c>
      <c r="G215" s="282">
        <f t="shared" si="0"/>
        <v>0</v>
      </c>
    </row>
    <row r="216" spans="1:10" ht="15" customHeight="1" x14ac:dyDescent="0.25">
      <c r="A216" s="316" t="s">
        <v>258</v>
      </c>
      <c r="B216" s="316" t="s">
        <v>116</v>
      </c>
      <c r="C216" s="281">
        <v>3692.83</v>
      </c>
      <c r="D216" s="281">
        <v>13232.45</v>
      </c>
      <c r="E216" s="281">
        <v>2328.35</v>
      </c>
      <c r="F216" s="282">
        <f t="shared" si="1"/>
        <v>0.63050560139513601</v>
      </c>
      <c r="G216" s="282">
        <f t="shared" si="0"/>
        <v>0.17595758910859288</v>
      </c>
      <c r="J216" s="281"/>
    </row>
    <row r="217" spans="1:10" ht="15" customHeight="1" x14ac:dyDescent="0.25">
      <c r="A217" s="316" t="s">
        <v>259</v>
      </c>
      <c r="B217" s="316" t="s">
        <v>260</v>
      </c>
      <c r="C217" s="281">
        <v>941.3</v>
      </c>
      <c r="D217" s="281">
        <v>3318.07</v>
      </c>
      <c r="E217" s="281">
        <v>2126.86</v>
      </c>
      <c r="F217" s="282">
        <f t="shared" si="1"/>
        <v>2.259492191649846</v>
      </c>
      <c r="G217" s="282">
        <f t="shared" si="0"/>
        <v>0.64099310743896298</v>
      </c>
      <c r="J217" s="321"/>
    </row>
    <row r="218" spans="1:10" ht="15" customHeight="1" x14ac:dyDescent="0.25">
      <c r="A218" s="316" t="s">
        <v>261</v>
      </c>
      <c r="B218" s="316" t="s">
        <v>117</v>
      </c>
      <c r="C218" s="281">
        <v>31934.48</v>
      </c>
      <c r="D218" s="281">
        <v>72453.38</v>
      </c>
      <c r="E218" s="281">
        <v>35769.08</v>
      </c>
      <c r="F218" s="282">
        <f t="shared" si="1"/>
        <v>1.1200771078783811</v>
      </c>
      <c r="G218" s="282">
        <f t="shared" si="0"/>
        <v>0.49368407657448138</v>
      </c>
    </row>
    <row r="219" spans="1:10" hidden="1" x14ac:dyDescent="0.25">
      <c r="A219" s="284"/>
      <c r="B219" s="284"/>
      <c r="C219" s="285"/>
      <c r="D219" s="281"/>
      <c r="E219" s="281"/>
      <c r="F219" s="282"/>
      <c r="G219" s="282"/>
    </row>
    <row r="220" spans="1:10" hidden="1" x14ac:dyDescent="0.25">
      <c r="A220" s="284"/>
      <c r="B220" s="284"/>
      <c r="C220" s="285"/>
      <c r="D220" s="285"/>
      <c r="E220" s="285"/>
      <c r="F220" s="291"/>
      <c r="G220" s="291"/>
    </row>
    <row r="221" spans="1:10" ht="20.100000000000001" hidden="1" customHeight="1" x14ac:dyDescent="0.25">
      <c r="A221" s="284"/>
      <c r="B221" s="284"/>
      <c r="C221" s="285"/>
      <c r="D221" s="285"/>
      <c r="E221" s="285"/>
      <c r="F221" s="291"/>
      <c r="G221" s="291"/>
    </row>
    <row r="222" spans="1:10" ht="20.100000000000001" hidden="1" customHeight="1" x14ac:dyDescent="0.25">
      <c r="A222" s="284"/>
      <c r="B222" s="284"/>
      <c r="C222" s="285"/>
      <c r="D222" s="285"/>
      <c r="E222" s="285"/>
      <c r="F222" s="291"/>
      <c r="G222" s="291"/>
    </row>
    <row r="223" spans="1:10" ht="20.100000000000001" hidden="1" customHeight="1" x14ac:dyDescent="0.25">
      <c r="A223" s="284"/>
      <c r="B223" s="284"/>
      <c r="C223" s="285"/>
      <c r="D223" s="285"/>
      <c r="E223" s="285"/>
      <c r="F223" s="291"/>
      <c r="G223" s="291"/>
    </row>
    <row r="224" spans="1:10" ht="20.100000000000001" hidden="1" customHeight="1" x14ac:dyDescent="0.25">
      <c r="A224" s="284"/>
      <c r="B224" s="284"/>
      <c r="C224" s="285"/>
      <c r="D224" s="285"/>
      <c r="E224" s="285"/>
      <c r="F224" s="291"/>
      <c r="G224" s="291"/>
    </row>
    <row r="225" spans="1:10" s="254" customFormat="1" ht="18" customHeight="1" x14ac:dyDescent="0.25">
      <c r="A225" s="295" t="s">
        <v>262</v>
      </c>
      <c r="B225" s="295" t="s">
        <v>97</v>
      </c>
      <c r="C225" s="296">
        <f>SUBTOTAL(9,C226:C248)</f>
        <v>2498.1600000000003</v>
      </c>
      <c r="D225" s="296">
        <f>SUBTOTAL(9,D226:D248)</f>
        <v>5587.6200000000008</v>
      </c>
      <c r="E225" s="296">
        <f>SUBTOTAL(9,E226:E248)</f>
        <v>2552.0300000000002</v>
      </c>
      <c r="F225" s="297">
        <f>IF(C225&lt;&gt;0,E225/C225,"-")</f>
        <v>1.0215638710090627</v>
      </c>
      <c r="G225" s="297">
        <f>IF(D225&lt;&gt;0,E225/D225,"-")</f>
        <v>0.4567293409358546</v>
      </c>
      <c r="H225" s="240"/>
      <c r="I225" s="240"/>
      <c r="J225" s="240"/>
    </row>
    <row r="226" spans="1:10" ht="30" hidden="1" customHeight="1" x14ac:dyDescent="0.25">
      <c r="A226" s="284"/>
      <c r="B226" s="284"/>
      <c r="C226" s="285"/>
      <c r="D226" s="256"/>
      <c r="E226" s="256"/>
      <c r="F226" s="291"/>
      <c r="G226" s="291"/>
    </row>
    <row r="227" spans="1:10" ht="409.6" hidden="1" customHeight="1" x14ac:dyDescent="0.25">
      <c r="A227" s="298" t="s">
        <v>262</v>
      </c>
      <c r="B227" s="298" t="s">
        <v>97</v>
      </c>
      <c r="C227" s="299">
        <f>SUBTOTAL(9,C228:C247)</f>
        <v>2498.1600000000003</v>
      </c>
      <c r="D227" s="299">
        <f>SUBTOTAL(9,D228:D247)</f>
        <v>5587.6200000000008</v>
      </c>
      <c r="E227" s="299">
        <f>SUBTOTAL(9,E228:E247)</f>
        <v>2552.0300000000002</v>
      </c>
      <c r="F227" s="300">
        <f>IF(C227&lt;&gt;0,E227/C227,"-")</f>
        <v>1.0215638710090627</v>
      </c>
      <c r="G227" s="300">
        <f>IF(D227&lt;&gt;0,E227/D227,"-")</f>
        <v>0.4567293409358546</v>
      </c>
    </row>
    <row r="228" spans="1:10" ht="30" hidden="1" customHeight="1" x14ac:dyDescent="0.25">
      <c r="A228" s="284"/>
      <c r="B228" s="284"/>
      <c r="C228" s="285"/>
      <c r="D228" s="301"/>
      <c r="E228" s="301"/>
      <c r="F228" s="291"/>
      <c r="G228" s="291"/>
    </row>
    <row r="229" spans="1:10" ht="409.6" hidden="1" customHeight="1" x14ac:dyDescent="0.25">
      <c r="A229" s="302" t="s">
        <v>262</v>
      </c>
      <c r="B229" s="302" t="s">
        <v>97</v>
      </c>
      <c r="C229" s="303">
        <f>SUBTOTAL(9,C230:C246)</f>
        <v>2498.1600000000003</v>
      </c>
      <c r="D229" s="303">
        <f>SUBTOTAL(9,D230:D246)</f>
        <v>5587.6200000000008</v>
      </c>
      <c r="E229" s="303">
        <f>SUBTOTAL(9,E230:E246)</f>
        <v>2552.0300000000002</v>
      </c>
      <c r="F229" s="304">
        <f>IF(C229&lt;&gt;0,E229/C229,"-")</f>
        <v>1.0215638710090627</v>
      </c>
      <c r="G229" s="304">
        <f>IF(D229&lt;&gt;0,E229/D229,"-")</f>
        <v>0.4567293409358546</v>
      </c>
    </row>
    <row r="230" spans="1:10" ht="30" hidden="1" customHeight="1" x14ac:dyDescent="0.25">
      <c r="A230" s="284"/>
      <c r="B230" s="284"/>
      <c r="C230" s="285"/>
      <c r="D230" s="305"/>
      <c r="E230" s="305"/>
      <c r="F230" s="291"/>
      <c r="G230" s="291"/>
    </row>
    <row r="231" spans="1:10" ht="409.6" hidden="1" customHeight="1" x14ac:dyDescent="0.25">
      <c r="A231" s="306" t="s">
        <v>262</v>
      </c>
      <c r="B231" s="306" t="s">
        <v>97</v>
      </c>
      <c r="C231" s="307">
        <f>SUBTOTAL(9,C232:C245)</f>
        <v>2498.1600000000003</v>
      </c>
      <c r="D231" s="307">
        <f>SUBTOTAL(9,D232:D245)</f>
        <v>5587.6200000000008</v>
      </c>
      <c r="E231" s="307">
        <f>SUBTOTAL(9,E232:E245)</f>
        <v>2552.0300000000002</v>
      </c>
      <c r="F231" s="308">
        <f>IF(C231&lt;&gt;0,E231/C231,"-")</f>
        <v>1.0215638710090627</v>
      </c>
      <c r="G231" s="308">
        <f>IF(D231&lt;&gt;0,E231/D231,"-")</f>
        <v>0.4567293409358546</v>
      </c>
    </row>
    <row r="232" spans="1:10" ht="30" hidden="1" customHeight="1" x14ac:dyDescent="0.25">
      <c r="A232" s="284"/>
      <c r="B232" s="284"/>
      <c r="C232" s="285"/>
      <c r="D232" s="309"/>
      <c r="E232" s="309"/>
      <c r="F232" s="291"/>
      <c r="G232" s="291"/>
    </row>
    <row r="233" spans="1:10" ht="409.6" hidden="1" customHeight="1" x14ac:dyDescent="0.25">
      <c r="A233" s="310" t="s">
        <v>262</v>
      </c>
      <c r="B233" s="310" t="s">
        <v>97</v>
      </c>
      <c r="C233" s="311">
        <f>SUBTOTAL(9,C234:C244)</f>
        <v>2498.1600000000003</v>
      </c>
      <c r="D233" s="311">
        <f>SUBTOTAL(9,D234:D244)</f>
        <v>5587.6200000000008</v>
      </c>
      <c r="E233" s="311">
        <f>SUBTOTAL(9,E234:E244)</f>
        <v>2552.0300000000002</v>
      </c>
      <c r="F233" s="312">
        <f>IF(C233&lt;&gt;0,E233/C233,"-")</f>
        <v>1.0215638710090627</v>
      </c>
      <c r="G233" s="312">
        <f>IF(D233&lt;&gt;0,E233/D233,"-")</f>
        <v>0.4567293409358546</v>
      </c>
    </row>
    <row r="234" spans="1:10" ht="22.5" hidden="1" customHeight="1" x14ac:dyDescent="0.25">
      <c r="A234" s="284"/>
      <c r="B234" s="284"/>
      <c r="C234" s="285"/>
      <c r="D234" s="309"/>
      <c r="E234" s="309"/>
      <c r="F234" s="313"/>
      <c r="G234" s="313"/>
    </row>
    <row r="235" spans="1:10" ht="409.6" hidden="1" customHeight="1" x14ac:dyDescent="0.25">
      <c r="A235" s="314" t="s">
        <v>262</v>
      </c>
      <c r="B235" s="314" t="s">
        <v>97</v>
      </c>
      <c r="C235" s="309">
        <f>SUBTOTAL(9,C236:C243)</f>
        <v>2498.1600000000003</v>
      </c>
      <c r="D235" s="309">
        <f>SUBTOTAL(9,D236:D243)</f>
        <v>5587.6200000000008</v>
      </c>
      <c r="E235" s="309">
        <f>SUBTOTAL(9,E236:E243)</f>
        <v>2552.0300000000002</v>
      </c>
      <c r="F235" s="313">
        <f>IF(C235&lt;&gt;0,E235/C235,"-")</f>
        <v>1.0215638710090627</v>
      </c>
      <c r="G235" s="313">
        <f>IF(D235&lt;&gt;0,E235/D235,"-")</f>
        <v>0.4567293409358546</v>
      </c>
    </row>
    <row r="236" spans="1:10" ht="30" hidden="1" customHeight="1" x14ac:dyDescent="0.25">
      <c r="A236" s="284"/>
      <c r="B236" s="284"/>
      <c r="C236" s="285"/>
      <c r="D236" s="315"/>
      <c r="E236" s="315"/>
      <c r="F236" s="291"/>
      <c r="G236" s="291"/>
    </row>
    <row r="237" spans="1:10" ht="15" customHeight="1" x14ac:dyDescent="0.25">
      <c r="A237" s="316" t="s">
        <v>263</v>
      </c>
      <c r="B237" s="316" t="s">
        <v>264</v>
      </c>
      <c r="C237" s="281">
        <v>211.38</v>
      </c>
      <c r="D237" s="281">
        <v>663.61</v>
      </c>
      <c r="E237" s="281">
        <v>825.82</v>
      </c>
      <c r="F237" s="282">
        <f t="shared" ref="F237:F242" si="2">E237/C237</f>
        <v>3.9068029141829883</v>
      </c>
      <c r="G237" s="282">
        <f t="shared" ref="G237:G242" si="3">IF(D237&lt;&gt;0,E237/D237,"-")</f>
        <v>1.2444357378580793</v>
      </c>
    </row>
    <row r="238" spans="1:10" ht="15" customHeight="1" x14ac:dyDescent="0.25">
      <c r="A238" s="316" t="s">
        <v>265</v>
      </c>
      <c r="B238" s="316" t="s">
        <v>266</v>
      </c>
      <c r="C238" s="281">
        <v>893.71</v>
      </c>
      <c r="D238" s="281">
        <v>1327.22</v>
      </c>
      <c r="E238" s="281">
        <v>973.86</v>
      </c>
      <c r="F238" s="282">
        <f t="shared" si="2"/>
        <v>1.0896823354331941</v>
      </c>
      <c r="G238" s="282">
        <f t="shared" si="3"/>
        <v>0.73375928632781307</v>
      </c>
    </row>
    <row r="239" spans="1:10" ht="15" customHeight="1" x14ac:dyDescent="0.25">
      <c r="A239" s="316" t="s">
        <v>267</v>
      </c>
      <c r="B239" s="316" t="s">
        <v>268</v>
      </c>
      <c r="C239" s="281">
        <v>449.41</v>
      </c>
      <c r="D239" s="281">
        <v>1990.84</v>
      </c>
      <c r="E239" s="281">
        <v>340.5</v>
      </c>
      <c r="F239" s="282">
        <f t="shared" si="2"/>
        <v>0.75766004316770874</v>
      </c>
      <c r="G239" s="282">
        <f t="shared" si="3"/>
        <v>0.1710333326635993</v>
      </c>
    </row>
    <row r="240" spans="1:10" ht="15" customHeight="1" x14ac:dyDescent="0.25">
      <c r="A240" s="316" t="s">
        <v>269</v>
      </c>
      <c r="B240" s="316" t="s">
        <v>270</v>
      </c>
      <c r="C240" s="281">
        <v>13.27</v>
      </c>
      <c r="D240" s="281">
        <v>13.27</v>
      </c>
      <c r="E240" s="281">
        <v>265.44</v>
      </c>
      <c r="F240" s="282">
        <f t="shared" si="2"/>
        <v>20.00301431801055</v>
      </c>
      <c r="G240" s="282">
        <f t="shared" si="3"/>
        <v>20.00301431801055</v>
      </c>
    </row>
    <row r="241" spans="1:10" ht="15" customHeight="1" x14ac:dyDescent="0.25">
      <c r="A241" s="316" t="s">
        <v>271</v>
      </c>
      <c r="B241" s="316" t="s">
        <v>272</v>
      </c>
      <c r="C241" s="281">
        <v>159.27000000000001</v>
      </c>
      <c r="D241" s="281">
        <v>265.45</v>
      </c>
      <c r="E241" s="281">
        <v>146.41</v>
      </c>
      <c r="F241" s="282">
        <f t="shared" si="2"/>
        <v>0.91925660827525579</v>
      </c>
      <c r="G241" s="282">
        <f t="shared" si="3"/>
        <v>0.55155396496515352</v>
      </c>
    </row>
    <row r="242" spans="1:10" ht="15" customHeight="1" x14ac:dyDescent="0.25">
      <c r="A242" s="316" t="s">
        <v>273</v>
      </c>
      <c r="B242" s="316" t="s">
        <v>97</v>
      </c>
      <c r="C242" s="281">
        <v>771.12</v>
      </c>
      <c r="D242" s="281">
        <v>1327.23</v>
      </c>
      <c r="E242" s="281">
        <v>0</v>
      </c>
      <c r="F242" s="282">
        <f t="shared" si="2"/>
        <v>0</v>
      </c>
      <c r="G242" s="282">
        <f t="shared" si="3"/>
        <v>0</v>
      </c>
    </row>
    <row r="243" spans="1:10" hidden="1" x14ac:dyDescent="0.25">
      <c r="A243" s="284"/>
      <c r="B243" s="284"/>
      <c r="C243" s="285"/>
      <c r="D243" s="281"/>
      <c r="E243" s="281"/>
      <c r="F243" s="282"/>
      <c r="G243" s="282"/>
    </row>
    <row r="244" spans="1:10" hidden="1" x14ac:dyDescent="0.25">
      <c r="A244" s="284"/>
      <c r="B244" s="284"/>
      <c r="C244" s="285"/>
      <c r="D244" s="285"/>
      <c r="E244" s="285"/>
      <c r="F244" s="291"/>
      <c r="G244" s="291"/>
    </row>
    <row r="245" spans="1:10" ht="20.100000000000001" hidden="1" customHeight="1" x14ac:dyDescent="0.25">
      <c r="A245" s="284"/>
      <c r="B245" s="284"/>
      <c r="C245" s="285"/>
      <c r="D245" s="285"/>
      <c r="E245" s="285"/>
      <c r="F245" s="291"/>
      <c r="G245" s="291"/>
    </row>
    <row r="246" spans="1:10" ht="20.100000000000001" hidden="1" customHeight="1" x14ac:dyDescent="0.25">
      <c r="A246" s="284"/>
      <c r="B246" s="284"/>
      <c r="C246" s="285"/>
      <c r="D246" s="285"/>
      <c r="E246" s="285"/>
      <c r="F246" s="291"/>
      <c r="G246" s="291"/>
    </row>
    <row r="247" spans="1:10" ht="20.100000000000001" hidden="1" customHeight="1" x14ac:dyDescent="0.25">
      <c r="A247" s="284"/>
      <c r="B247" s="284"/>
      <c r="C247" s="285"/>
      <c r="D247" s="285"/>
      <c r="E247" s="285"/>
      <c r="F247" s="291"/>
      <c r="G247" s="291"/>
    </row>
    <row r="248" spans="1:10" ht="20.100000000000001" hidden="1" customHeight="1" x14ac:dyDescent="0.25">
      <c r="A248" s="284"/>
      <c r="B248" s="284"/>
      <c r="C248" s="285"/>
      <c r="D248" s="285"/>
      <c r="E248" s="285"/>
      <c r="F248" s="291"/>
      <c r="G248" s="291"/>
    </row>
    <row r="249" spans="1:10" ht="20.100000000000001" hidden="1" customHeight="1" x14ac:dyDescent="0.25">
      <c r="A249" s="284"/>
      <c r="B249" s="284"/>
      <c r="C249" s="285"/>
      <c r="D249" s="285"/>
      <c r="E249" s="285"/>
      <c r="F249" s="291"/>
      <c r="G249" s="291"/>
    </row>
    <row r="250" spans="1:10" s="254" customFormat="1" ht="18" customHeight="1" x14ac:dyDescent="0.25">
      <c r="A250" s="292" t="s">
        <v>274</v>
      </c>
      <c r="B250" s="292" t="s">
        <v>17</v>
      </c>
      <c r="C250" s="260">
        <f>SUM(C264:C265)</f>
        <v>473.83</v>
      </c>
      <c r="D250" s="260">
        <f>SUBTOTAL(9,D251:D272)</f>
        <v>2933.1699999999996</v>
      </c>
      <c r="E250" s="260">
        <f>SUBTOTAL(9,E251:E272)</f>
        <v>1262.54</v>
      </c>
      <c r="F250" s="261">
        <f>IF(C250&lt;&gt;0,E250/C250,"-")</f>
        <v>2.6645421353650045</v>
      </c>
      <c r="G250" s="261">
        <f>IF(D250&lt;&gt;0,E250/D250,"-")</f>
        <v>0.43043533105820669</v>
      </c>
      <c r="H250" s="240"/>
      <c r="I250" s="240"/>
      <c r="J250" s="240"/>
    </row>
    <row r="251" spans="1:10" ht="30" hidden="1" customHeight="1" x14ac:dyDescent="0.25">
      <c r="A251" s="284"/>
      <c r="B251" s="293"/>
      <c r="C251" s="294"/>
      <c r="D251" s="294"/>
      <c r="E251" s="294"/>
      <c r="F251" s="291"/>
      <c r="G251" s="291"/>
    </row>
    <row r="252" spans="1:10" s="254" customFormat="1" ht="18" customHeight="1" x14ac:dyDescent="0.25">
      <c r="A252" s="295" t="s">
        <v>275</v>
      </c>
      <c r="B252" s="295" t="s">
        <v>99</v>
      </c>
      <c r="C252" s="296">
        <f>C264+C265</f>
        <v>473.83</v>
      </c>
      <c r="D252" s="296">
        <f>SUBTOTAL(9,D253:D271)</f>
        <v>2933.1699999999996</v>
      </c>
      <c r="E252" s="296">
        <f>SUBTOTAL(9,E253:E271)</f>
        <v>1262.54</v>
      </c>
      <c r="F252" s="297">
        <f>IF(C252&lt;&gt;0,E252/C252,"-")</f>
        <v>2.6645421353650045</v>
      </c>
      <c r="G252" s="297">
        <f>IF(D252&lt;&gt;0,E252/D252,"-")</f>
        <v>0.43043533105820669</v>
      </c>
      <c r="H252" s="240"/>
      <c r="I252" s="240"/>
      <c r="J252" s="240"/>
    </row>
    <row r="253" spans="1:10" ht="30" hidden="1" customHeight="1" x14ac:dyDescent="0.25">
      <c r="A253" s="284"/>
      <c r="B253" s="284"/>
      <c r="C253" s="285"/>
      <c r="D253" s="256"/>
      <c r="E253" s="256"/>
      <c r="F253" s="291"/>
      <c r="G253" s="291"/>
    </row>
    <row r="254" spans="1:10" ht="409.6" hidden="1" customHeight="1" x14ac:dyDescent="0.25">
      <c r="A254" s="298" t="s">
        <v>275</v>
      </c>
      <c r="B254" s="298" t="s">
        <v>99</v>
      </c>
      <c r="C254" s="299">
        <f>SUBTOTAL(9,C255:C270)</f>
        <v>473.83</v>
      </c>
      <c r="D254" s="299">
        <f>SUBTOTAL(9,D255:D270)</f>
        <v>2933.1699999999996</v>
      </c>
      <c r="E254" s="299">
        <f>SUBTOTAL(9,E255:E270)</f>
        <v>1262.54</v>
      </c>
      <c r="F254" s="300">
        <f>IF(C254&lt;&gt;0,E254/C254,"-")</f>
        <v>2.6645421353650045</v>
      </c>
      <c r="G254" s="300">
        <f>IF(D254&lt;&gt;0,E254/D254,"-")</f>
        <v>0.43043533105820669</v>
      </c>
    </row>
    <row r="255" spans="1:10" ht="30" hidden="1" customHeight="1" x14ac:dyDescent="0.25">
      <c r="A255" s="284"/>
      <c r="B255" s="284"/>
      <c r="C255" s="285"/>
      <c r="D255" s="301"/>
      <c r="E255" s="301"/>
      <c r="F255" s="291"/>
      <c r="G255" s="291"/>
    </row>
    <row r="256" spans="1:10" ht="409.6" hidden="1" customHeight="1" x14ac:dyDescent="0.25">
      <c r="A256" s="302" t="s">
        <v>275</v>
      </c>
      <c r="B256" s="302" t="s">
        <v>99</v>
      </c>
      <c r="C256" s="303">
        <f>SUBTOTAL(9,C257:C269)</f>
        <v>473.83</v>
      </c>
      <c r="D256" s="303">
        <f>SUBTOTAL(9,D257:D269)</f>
        <v>2933.1699999999996</v>
      </c>
      <c r="E256" s="303">
        <f>SUBTOTAL(9,E257:E269)</f>
        <v>1262.54</v>
      </c>
      <c r="F256" s="304">
        <f>IF(C256&lt;&gt;0,E256/C256,"-")</f>
        <v>2.6645421353650045</v>
      </c>
      <c r="G256" s="304">
        <f>IF(D256&lt;&gt;0,E256/D256,"-")</f>
        <v>0.43043533105820669</v>
      </c>
    </row>
    <row r="257" spans="1:7" ht="30" hidden="1" customHeight="1" x14ac:dyDescent="0.25">
      <c r="A257" s="284"/>
      <c r="B257" s="284"/>
      <c r="C257" s="285"/>
      <c r="D257" s="305"/>
      <c r="E257" s="305"/>
      <c r="F257" s="291"/>
      <c r="G257" s="291"/>
    </row>
    <row r="258" spans="1:7" ht="409.6" hidden="1" customHeight="1" x14ac:dyDescent="0.25">
      <c r="A258" s="306" t="s">
        <v>275</v>
      </c>
      <c r="B258" s="306" t="s">
        <v>99</v>
      </c>
      <c r="C258" s="307">
        <f>SUBTOTAL(9,C259:C268)</f>
        <v>473.83</v>
      </c>
      <c r="D258" s="307">
        <f>SUBTOTAL(9,D259:D268)</f>
        <v>2933.1699999999996</v>
      </c>
      <c r="E258" s="307">
        <f>SUBTOTAL(9,E259:E268)</f>
        <v>1262.54</v>
      </c>
      <c r="F258" s="308">
        <f>IF(C258&lt;&gt;0,E258/C258,"-")</f>
        <v>2.6645421353650045</v>
      </c>
      <c r="G258" s="308">
        <f>IF(D258&lt;&gt;0,E258/D258,"-")</f>
        <v>0.43043533105820669</v>
      </c>
    </row>
    <row r="259" spans="1:7" ht="30" hidden="1" customHeight="1" x14ac:dyDescent="0.25">
      <c r="A259" s="284"/>
      <c r="B259" s="284"/>
      <c r="C259" s="285"/>
      <c r="D259" s="309"/>
      <c r="E259" s="309"/>
      <c r="F259" s="291"/>
      <c r="G259" s="291"/>
    </row>
    <row r="260" spans="1:7" ht="409.6" hidden="1" customHeight="1" x14ac:dyDescent="0.25">
      <c r="A260" s="310" t="s">
        <v>275</v>
      </c>
      <c r="B260" s="310" t="s">
        <v>99</v>
      </c>
      <c r="C260" s="311">
        <f>SUBTOTAL(9,C261:C267)</f>
        <v>473.83</v>
      </c>
      <c r="D260" s="311">
        <f>SUBTOTAL(9,D261:D267)</f>
        <v>2933.1699999999996</v>
      </c>
      <c r="E260" s="311">
        <f>SUBTOTAL(9,E261:E267)</f>
        <v>1262.54</v>
      </c>
      <c r="F260" s="312">
        <f>IF(C260&lt;&gt;0,E260/C260,"-")</f>
        <v>2.6645421353650045</v>
      </c>
      <c r="G260" s="312">
        <f>IF(D260&lt;&gt;0,E260/D260,"-")</f>
        <v>0.43043533105820669</v>
      </c>
    </row>
    <row r="261" spans="1:7" ht="22.5" hidden="1" customHeight="1" x14ac:dyDescent="0.25">
      <c r="A261" s="284"/>
      <c r="B261" s="284"/>
      <c r="C261" s="285"/>
      <c r="D261" s="309"/>
      <c r="E261" s="309"/>
      <c r="F261" s="313"/>
      <c r="G261" s="313"/>
    </row>
    <row r="262" spans="1:7" ht="409.6" hidden="1" customHeight="1" x14ac:dyDescent="0.25">
      <c r="A262" s="314" t="s">
        <v>275</v>
      </c>
      <c r="B262" s="314" t="s">
        <v>99</v>
      </c>
      <c r="C262" s="309">
        <f>SUBTOTAL(9,C263:C266)</f>
        <v>473.83</v>
      </c>
      <c r="D262" s="309">
        <f>SUBTOTAL(9,D263:D266)</f>
        <v>2933.1699999999996</v>
      </c>
      <c r="E262" s="309">
        <f>SUBTOTAL(9,E263:E266)</f>
        <v>1262.54</v>
      </c>
      <c r="F262" s="313">
        <f>IF(C262&lt;&gt;0,E262/C262,"-")</f>
        <v>2.6645421353650045</v>
      </c>
      <c r="G262" s="313">
        <f>IF(D262&lt;&gt;0,E262/D262,"-")</f>
        <v>0.43043533105820669</v>
      </c>
    </row>
    <row r="263" spans="1:7" ht="30" hidden="1" customHeight="1" x14ac:dyDescent="0.25">
      <c r="A263" s="284"/>
      <c r="B263" s="284"/>
      <c r="C263" s="285"/>
      <c r="D263" s="315"/>
      <c r="E263" s="315"/>
      <c r="F263" s="291"/>
      <c r="G263" s="291"/>
    </row>
    <row r="264" spans="1:7" ht="15" customHeight="1" x14ac:dyDescent="0.25">
      <c r="A264" s="316" t="s">
        <v>276</v>
      </c>
      <c r="B264" s="316" t="s">
        <v>277</v>
      </c>
      <c r="C264" s="281">
        <v>471.02</v>
      </c>
      <c r="D264" s="281">
        <v>2919.8999999999996</v>
      </c>
      <c r="E264" s="281">
        <v>1261.04</v>
      </c>
      <c r="F264" s="282">
        <f>E264/C264</f>
        <v>2.6772536198038299</v>
      </c>
      <c r="G264" s="282">
        <f>IF(D264&lt;&gt;0,E264/D264,"-")</f>
        <v>0.4318778040343848</v>
      </c>
    </row>
    <row r="265" spans="1:7" ht="15" customHeight="1" x14ac:dyDescent="0.25">
      <c r="A265" s="316" t="s">
        <v>278</v>
      </c>
      <c r="B265" s="316" t="s">
        <v>279</v>
      </c>
      <c r="C265" s="281">
        <v>2.81</v>
      </c>
      <c r="D265" s="281">
        <v>13.27</v>
      </c>
      <c r="E265" s="281">
        <v>1.5</v>
      </c>
      <c r="F265" s="282">
        <f>E265/C265</f>
        <v>0.53380782918149461</v>
      </c>
      <c r="G265" s="282">
        <f>IF(D265&lt;&gt;0,E265/D265,"-")</f>
        <v>0.11303692539562925</v>
      </c>
    </row>
    <row r="266" spans="1:7" hidden="1" x14ac:dyDescent="0.25">
      <c r="A266" s="284"/>
      <c r="B266" s="284"/>
      <c r="C266" s="285"/>
      <c r="D266" s="281"/>
      <c r="E266" s="281"/>
      <c r="F266" s="282"/>
      <c r="G266" s="282"/>
    </row>
    <row r="267" spans="1:7" hidden="1" x14ac:dyDescent="0.25">
      <c r="A267" s="284"/>
      <c r="B267" s="284"/>
      <c r="C267" s="285"/>
      <c r="D267" s="285"/>
      <c r="E267" s="285"/>
      <c r="F267" s="291"/>
      <c r="G267" s="291"/>
    </row>
    <row r="268" spans="1:7" ht="20.100000000000001" hidden="1" customHeight="1" x14ac:dyDescent="0.25">
      <c r="A268" s="284"/>
      <c r="B268" s="284"/>
      <c r="C268" s="285"/>
      <c r="D268" s="285"/>
      <c r="E268" s="285"/>
      <c r="F268" s="291"/>
      <c r="G268" s="291"/>
    </row>
    <row r="269" spans="1:7" ht="20.100000000000001" hidden="1" customHeight="1" x14ac:dyDescent="0.25">
      <c r="A269" s="284"/>
      <c r="B269" s="284"/>
      <c r="C269" s="285"/>
      <c r="D269" s="285"/>
      <c r="E269" s="285"/>
      <c r="F269" s="291"/>
      <c r="G269" s="291"/>
    </row>
    <row r="270" spans="1:7" ht="20.100000000000001" hidden="1" customHeight="1" x14ac:dyDescent="0.25">
      <c r="A270" s="284"/>
      <c r="B270" s="284"/>
      <c r="C270" s="285"/>
      <c r="D270" s="285"/>
      <c r="E270" s="285"/>
      <c r="F270" s="291"/>
      <c r="G270" s="291"/>
    </row>
    <row r="271" spans="1:7" ht="20.100000000000001" hidden="1" customHeight="1" x14ac:dyDescent="0.25">
      <c r="A271" s="284"/>
      <c r="B271" s="284"/>
      <c r="C271" s="285"/>
      <c r="D271" s="285"/>
      <c r="E271" s="285"/>
      <c r="F271" s="291"/>
      <c r="G271" s="291"/>
    </row>
    <row r="272" spans="1:7" ht="20.100000000000001" hidden="1" customHeight="1" x14ac:dyDescent="0.25">
      <c r="A272" s="284"/>
      <c r="B272" s="284"/>
      <c r="C272" s="285"/>
      <c r="D272" s="285"/>
      <c r="E272" s="285"/>
      <c r="F272" s="291"/>
      <c r="G272" s="291"/>
    </row>
    <row r="273" spans="1:10" hidden="1" x14ac:dyDescent="0.25">
      <c r="A273" s="284"/>
      <c r="B273" s="284"/>
      <c r="C273" s="285"/>
      <c r="D273" s="285"/>
      <c r="E273" s="285"/>
      <c r="F273" s="291"/>
      <c r="G273" s="291"/>
    </row>
    <row r="274" spans="1:10" s="254" customFormat="1" ht="18" customHeight="1" x14ac:dyDescent="0.25">
      <c r="A274" s="290" t="s">
        <v>280</v>
      </c>
      <c r="B274" s="290" t="s">
        <v>18</v>
      </c>
      <c r="C274" s="252">
        <f>SUBTOTAL(9,C275:C362)</f>
        <v>181552.22</v>
      </c>
      <c r="D274" s="252">
        <f>SUBTOTAL(9,D275:D359)</f>
        <v>730963.5</v>
      </c>
      <c r="E274" s="252">
        <f>SUBTOTAL(9,E278:E362)</f>
        <v>28205.040000000001</v>
      </c>
      <c r="F274" s="253">
        <f>IF(C274&lt;&gt;0,E274/C274,"-")</f>
        <v>0.15535497169905166</v>
      </c>
      <c r="G274" s="253">
        <f>IF(D274&lt;&gt;0,E274/D274,"-")</f>
        <v>3.8586112712878276E-2</v>
      </c>
      <c r="H274" s="240"/>
      <c r="I274" s="240"/>
      <c r="J274" s="240"/>
    </row>
    <row r="275" spans="1:10" ht="30" hidden="1" customHeight="1" x14ac:dyDescent="0.3">
      <c r="A275" s="245"/>
      <c r="B275" s="245"/>
      <c r="C275" s="263"/>
      <c r="D275" s="263"/>
      <c r="E275" s="263"/>
      <c r="F275" s="291"/>
      <c r="G275" s="291"/>
    </row>
    <row r="276" spans="1:10" ht="15" customHeight="1" x14ac:dyDescent="0.25">
      <c r="A276" s="322">
        <v>41</v>
      </c>
      <c r="B276" s="323" t="s">
        <v>281</v>
      </c>
      <c r="C276" s="324">
        <v>0</v>
      </c>
      <c r="D276" s="324">
        <v>0</v>
      </c>
      <c r="E276" s="324">
        <v>521.33000000000004</v>
      </c>
      <c r="F276" s="325">
        <v>0</v>
      </c>
      <c r="G276" s="325">
        <v>0</v>
      </c>
    </row>
    <row r="277" spans="1:10" ht="15" customHeight="1" x14ac:dyDescent="0.25">
      <c r="A277" s="326">
        <v>412</v>
      </c>
      <c r="B277" s="327" t="s">
        <v>282</v>
      </c>
      <c r="C277" s="328">
        <v>0</v>
      </c>
      <c r="D277" s="329">
        <v>0</v>
      </c>
      <c r="E277" s="329">
        <v>0</v>
      </c>
      <c r="F277" s="330">
        <v>0</v>
      </c>
      <c r="G277" s="330">
        <v>0</v>
      </c>
    </row>
    <row r="278" spans="1:10" ht="15" customHeight="1" x14ac:dyDescent="0.25">
      <c r="A278" s="331">
        <v>4123</v>
      </c>
      <c r="B278" s="332" t="s">
        <v>283</v>
      </c>
      <c r="C278" s="309">
        <v>0</v>
      </c>
      <c r="D278" s="309">
        <v>0</v>
      </c>
      <c r="E278" s="309">
        <v>521.33000000000004</v>
      </c>
      <c r="F278" s="317">
        <v>0</v>
      </c>
      <c r="G278" s="317">
        <v>0</v>
      </c>
    </row>
    <row r="279" spans="1:10" s="254" customFormat="1" ht="18" customHeight="1" x14ac:dyDescent="0.25">
      <c r="A279" s="292" t="s">
        <v>284</v>
      </c>
      <c r="B279" s="292" t="s">
        <v>19</v>
      </c>
      <c r="C279" s="260">
        <f>SUBTOTAL(9,C280:C361)</f>
        <v>165564.17000000001</v>
      </c>
      <c r="D279" s="260">
        <f>SUBTOTAL(9,D280:D358)</f>
        <v>730963.5</v>
      </c>
      <c r="E279" s="260">
        <f>SUBTOTAL(9,E280:E358)</f>
        <v>24328.71</v>
      </c>
      <c r="F279" s="261">
        <f>IF(C279&lt;&gt;0,E279/C279,"-")</f>
        <v>0.14694429356303357</v>
      </c>
      <c r="G279" s="261">
        <f>IF(D279&lt;&gt;0,E279/D279,"-")</f>
        <v>3.3283070905729219E-2</v>
      </c>
      <c r="H279" s="240"/>
      <c r="I279" s="240"/>
      <c r="J279" s="240"/>
    </row>
    <row r="280" spans="1:10" ht="30" hidden="1" customHeight="1" x14ac:dyDescent="0.25">
      <c r="A280" s="284"/>
      <c r="B280" s="293"/>
      <c r="C280" s="294"/>
      <c r="D280" s="294"/>
      <c r="E280" s="294"/>
      <c r="F280" s="291"/>
      <c r="G280" s="291"/>
    </row>
    <row r="281" spans="1:10" s="254" customFormat="1" ht="18" customHeight="1" x14ac:dyDescent="0.25">
      <c r="A281" s="295" t="s">
        <v>285</v>
      </c>
      <c r="B281" s="295" t="s">
        <v>84</v>
      </c>
      <c r="C281" s="296">
        <f>SUBTOTAL(9,C282:C299)</f>
        <v>165491.18</v>
      </c>
      <c r="D281" s="296">
        <f>SUBTOTAL(9,D282:D299)</f>
        <v>614882.57999999996</v>
      </c>
      <c r="E281" s="296">
        <f>SUBTOTAL(9,E282:E299)</f>
        <v>4944.1000000000004</v>
      </c>
      <c r="F281" s="297">
        <f>IF(C281&lt;&gt;0,E281/C281,"-")</f>
        <v>2.9875308158416665E-2</v>
      </c>
      <c r="G281" s="297">
        <f>IF(D281&lt;&gt;0,E281/D281,"-")</f>
        <v>8.0407221814610529E-3</v>
      </c>
      <c r="H281" s="240"/>
      <c r="I281" s="240"/>
      <c r="J281" s="240"/>
    </row>
    <row r="282" spans="1:10" ht="30" hidden="1" customHeight="1" x14ac:dyDescent="0.25">
      <c r="A282" s="284"/>
      <c r="B282" s="284"/>
      <c r="C282" s="285"/>
      <c r="D282" s="256"/>
      <c r="E282" s="256"/>
      <c r="F282" s="291"/>
      <c r="G282" s="291"/>
    </row>
    <row r="283" spans="1:10" ht="409.6" hidden="1" customHeight="1" x14ac:dyDescent="0.25">
      <c r="A283" s="298" t="s">
        <v>285</v>
      </c>
      <c r="B283" s="298" t="s">
        <v>84</v>
      </c>
      <c r="C283" s="299">
        <f>SUBTOTAL(9,C284:C298)</f>
        <v>165491.18</v>
      </c>
      <c r="D283" s="299">
        <f>SUBTOTAL(9,D284:D298)</f>
        <v>614882.57999999996</v>
      </c>
      <c r="E283" s="299">
        <f>SUBTOTAL(9,E284:E298)</f>
        <v>4944.1000000000004</v>
      </c>
      <c r="F283" s="300">
        <f>IF(C283&lt;&gt;0,E283/C283,"-")</f>
        <v>2.9875308158416665E-2</v>
      </c>
      <c r="G283" s="300">
        <f>IF(D283&lt;&gt;0,E283/D283,"-")</f>
        <v>8.0407221814610529E-3</v>
      </c>
    </row>
    <row r="284" spans="1:10" ht="30" hidden="1" customHeight="1" x14ac:dyDescent="0.25">
      <c r="A284" s="284"/>
      <c r="B284" s="284"/>
      <c r="C284" s="285"/>
      <c r="D284" s="301"/>
      <c r="E284" s="301"/>
      <c r="F284" s="291"/>
      <c r="G284" s="291"/>
    </row>
    <row r="285" spans="1:10" ht="409.6" hidden="1" customHeight="1" x14ac:dyDescent="0.25">
      <c r="A285" s="302" t="s">
        <v>285</v>
      </c>
      <c r="B285" s="302" t="s">
        <v>84</v>
      </c>
      <c r="C285" s="303">
        <f>SUBTOTAL(9,C286:C297)</f>
        <v>165491.18</v>
      </c>
      <c r="D285" s="303">
        <f>SUBTOTAL(9,D286:D297)</f>
        <v>614882.57999999996</v>
      </c>
      <c r="E285" s="303">
        <f>SUBTOTAL(9,E286:E297)</f>
        <v>4944.1000000000004</v>
      </c>
      <c r="F285" s="304">
        <f>IF(C285&lt;&gt;0,E285/C285,"-")</f>
        <v>2.9875308158416665E-2</v>
      </c>
      <c r="G285" s="304">
        <f>IF(D285&lt;&gt;0,E285/D285,"-")</f>
        <v>8.0407221814610529E-3</v>
      </c>
    </row>
    <row r="286" spans="1:10" ht="30" hidden="1" customHeight="1" x14ac:dyDescent="0.25">
      <c r="A286" s="284"/>
      <c r="B286" s="284"/>
      <c r="C286" s="285"/>
      <c r="D286" s="305"/>
      <c r="E286" s="305"/>
      <c r="F286" s="291"/>
      <c r="G286" s="291"/>
    </row>
    <row r="287" spans="1:10" ht="409.6" hidden="1" customHeight="1" x14ac:dyDescent="0.25">
      <c r="A287" s="306" t="s">
        <v>285</v>
      </c>
      <c r="B287" s="306" t="s">
        <v>84</v>
      </c>
      <c r="C287" s="307">
        <f>SUBTOTAL(9,C288:C296)</f>
        <v>165491.18</v>
      </c>
      <c r="D287" s="307">
        <f>SUBTOTAL(9,D288:D296)</f>
        <v>614882.57999999996</v>
      </c>
      <c r="E287" s="307">
        <f>SUBTOTAL(9,E288:E296)</f>
        <v>4944.1000000000004</v>
      </c>
      <c r="F287" s="308">
        <f>IF(C287&lt;&gt;0,E287/C287,"-")</f>
        <v>2.9875308158416665E-2</v>
      </c>
      <c r="G287" s="308">
        <f>IF(D287&lt;&gt;0,E287/D287,"-")</f>
        <v>8.0407221814610529E-3</v>
      </c>
    </row>
    <row r="288" spans="1:10" ht="30" hidden="1" customHeight="1" x14ac:dyDescent="0.25">
      <c r="A288" s="284"/>
      <c r="B288" s="284"/>
      <c r="C288" s="285"/>
      <c r="D288" s="309"/>
      <c r="E288" s="309"/>
      <c r="F288" s="291"/>
      <c r="G288" s="291"/>
    </row>
    <row r="289" spans="1:10" ht="409.6" hidden="1" customHeight="1" x14ac:dyDescent="0.25">
      <c r="A289" s="310" t="s">
        <v>285</v>
      </c>
      <c r="B289" s="310" t="s">
        <v>84</v>
      </c>
      <c r="C289" s="311">
        <f>SUBTOTAL(9,C290:C295)</f>
        <v>165491.18</v>
      </c>
      <c r="D289" s="311">
        <f>SUBTOTAL(9,D290:D295)</f>
        <v>614882.57999999996</v>
      </c>
      <c r="E289" s="311">
        <f>SUBTOTAL(9,E290:E295)</f>
        <v>4944.1000000000004</v>
      </c>
      <c r="F289" s="312">
        <f>IF(C289&lt;&gt;0,E289/C289,"-")</f>
        <v>2.9875308158416665E-2</v>
      </c>
      <c r="G289" s="312">
        <f>IF(D289&lt;&gt;0,E289/D289,"-")</f>
        <v>8.0407221814610529E-3</v>
      </c>
    </row>
    <row r="290" spans="1:10" ht="22.5" hidden="1" customHeight="1" x14ac:dyDescent="0.25">
      <c r="A290" s="284"/>
      <c r="B290" s="284"/>
      <c r="C290" s="285"/>
      <c r="D290" s="309"/>
      <c r="E290" s="309"/>
      <c r="F290" s="313"/>
      <c r="G290" s="313"/>
    </row>
    <row r="291" spans="1:10" ht="409.6" hidden="1" customHeight="1" x14ac:dyDescent="0.25">
      <c r="A291" s="314" t="s">
        <v>285</v>
      </c>
      <c r="B291" s="314" t="s">
        <v>84</v>
      </c>
      <c r="C291" s="309">
        <f>SUBTOTAL(9,C292:C294)</f>
        <v>165491.18</v>
      </c>
      <c r="D291" s="309">
        <f>SUBTOTAL(9,D292:D294)</f>
        <v>614882.57999999996</v>
      </c>
      <c r="E291" s="309">
        <f>SUBTOTAL(9,E292:E294)</f>
        <v>4944.1000000000004</v>
      </c>
      <c r="F291" s="313">
        <f>IF(C291&lt;&gt;0,E291/C291,"-")</f>
        <v>2.9875308158416665E-2</v>
      </c>
      <c r="G291" s="313">
        <f>IF(D291&lt;&gt;0,E291/D291,"-")</f>
        <v>8.0407221814610529E-3</v>
      </c>
    </row>
    <row r="292" spans="1:10" ht="30" hidden="1" customHeight="1" x14ac:dyDescent="0.25">
      <c r="A292" s="284"/>
      <c r="B292" s="284"/>
      <c r="C292" s="285"/>
      <c r="D292" s="315"/>
      <c r="E292" s="315"/>
      <c r="F292" s="291"/>
      <c r="G292" s="291"/>
    </row>
    <row r="293" spans="1:10" ht="15" customHeight="1" x14ac:dyDescent="0.25">
      <c r="A293" s="316" t="s">
        <v>286</v>
      </c>
      <c r="B293" s="316" t="s">
        <v>287</v>
      </c>
      <c r="C293" s="281">
        <v>165491.18</v>
      </c>
      <c r="D293" s="281">
        <v>614882.57999999996</v>
      </c>
      <c r="E293" s="281">
        <v>4944.1000000000004</v>
      </c>
      <c r="F293" s="282">
        <f>E293/C293</f>
        <v>2.9875308158416665E-2</v>
      </c>
      <c r="G293" s="282">
        <f>IF(D293&lt;&gt;0,E293/D293,"-")</f>
        <v>8.0407221814610529E-3</v>
      </c>
    </row>
    <row r="294" spans="1:10" hidden="1" x14ac:dyDescent="0.25">
      <c r="A294" s="284"/>
      <c r="B294" s="284"/>
      <c r="C294" s="285"/>
      <c r="D294" s="281"/>
      <c r="E294" s="281"/>
      <c r="F294" s="282"/>
      <c r="G294" s="282"/>
    </row>
    <row r="295" spans="1:10" hidden="1" x14ac:dyDescent="0.25">
      <c r="A295" s="284"/>
      <c r="B295" s="284"/>
      <c r="C295" s="285"/>
      <c r="D295" s="285"/>
      <c r="E295" s="285"/>
      <c r="F295" s="291"/>
      <c r="G295" s="291"/>
    </row>
    <row r="296" spans="1:10" ht="20.100000000000001" hidden="1" customHeight="1" x14ac:dyDescent="0.25">
      <c r="A296" s="284"/>
      <c r="B296" s="284"/>
      <c r="C296" s="285"/>
      <c r="D296" s="285"/>
      <c r="E296" s="285"/>
      <c r="F296" s="291"/>
      <c r="G296" s="291"/>
    </row>
    <row r="297" spans="1:10" ht="20.100000000000001" hidden="1" customHeight="1" x14ac:dyDescent="0.25">
      <c r="A297" s="284"/>
      <c r="B297" s="284"/>
      <c r="C297" s="285"/>
      <c r="D297" s="285"/>
      <c r="E297" s="285"/>
      <c r="F297" s="291"/>
      <c r="G297" s="291"/>
    </row>
    <row r="298" spans="1:10" ht="20.100000000000001" hidden="1" customHeight="1" x14ac:dyDescent="0.25">
      <c r="A298" s="284"/>
      <c r="B298" s="284"/>
      <c r="C298" s="285"/>
      <c r="D298" s="285"/>
      <c r="E298" s="285"/>
      <c r="F298" s="291"/>
      <c r="G298" s="291"/>
    </row>
    <row r="299" spans="1:10" ht="20.100000000000001" hidden="1" customHeight="1" x14ac:dyDescent="0.25">
      <c r="A299" s="284"/>
      <c r="B299" s="284"/>
      <c r="C299" s="285"/>
      <c r="D299" s="285"/>
      <c r="E299" s="285"/>
      <c r="F299" s="291"/>
      <c r="G299" s="291"/>
    </row>
    <row r="300" spans="1:10" s="254" customFormat="1" ht="18" customHeight="1" x14ac:dyDescent="0.25">
      <c r="A300" s="295" t="s">
        <v>288</v>
      </c>
      <c r="B300" s="295" t="s">
        <v>85</v>
      </c>
      <c r="C300" s="296">
        <f>SUBTOTAL(9,C301:C319)</f>
        <v>0</v>
      </c>
      <c r="D300" s="296">
        <f>SUBTOTAL(9,D301:D319)</f>
        <v>75865.91</v>
      </c>
      <c r="E300" s="296">
        <f>SUBTOTAL(9,E301:E319)</f>
        <v>19384.61</v>
      </c>
      <c r="F300" s="297">
        <v>0</v>
      </c>
      <c r="G300" s="297">
        <f>IF(D300&lt;&gt;0,E300/D300,"-")</f>
        <v>0.25551146753528692</v>
      </c>
      <c r="H300" s="240"/>
      <c r="I300" s="240"/>
      <c r="J300" s="240"/>
    </row>
    <row r="301" spans="1:10" ht="30" hidden="1" customHeight="1" x14ac:dyDescent="0.25">
      <c r="A301" s="284"/>
      <c r="B301" s="284"/>
      <c r="C301" s="285"/>
      <c r="D301" s="256"/>
      <c r="E301" s="256"/>
      <c r="F301" s="291"/>
      <c r="G301" s="291"/>
    </row>
    <row r="302" spans="1:10" ht="409.6" hidden="1" customHeight="1" x14ac:dyDescent="0.25">
      <c r="A302" s="298" t="s">
        <v>288</v>
      </c>
      <c r="B302" s="298" t="s">
        <v>85</v>
      </c>
      <c r="C302" s="299">
        <f>SUBTOTAL(9,C303:C318)</f>
        <v>0</v>
      </c>
      <c r="D302" s="299">
        <f>SUBTOTAL(9,D303:D318)</f>
        <v>75865.91</v>
      </c>
      <c r="E302" s="299">
        <f>SUBTOTAL(9,E303:E318)</f>
        <v>19384.61</v>
      </c>
      <c r="F302" s="300" t="str">
        <f>IF(C302&lt;&gt;0,E302/C302,"-")</f>
        <v>-</v>
      </c>
      <c r="G302" s="300">
        <f>IF(D302&lt;&gt;0,E302/D302,"-")</f>
        <v>0.25551146753528692</v>
      </c>
    </row>
    <row r="303" spans="1:10" ht="30" hidden="1" customHeight="1" x14ac:dyDescent="0.25">
      <c r="A303" s="284"/>
      <c r="B303" s="284"/>
      <c r="C303" s="285"/>
      <c r="D303" s="301"/>
      <c r="E303" s="301"/>
      <c r="F303" s="291"/>
      <c r="G303" s="291"/>
    </row>
    <row r="304" spans="1:10" ht="409.6" hidden="1" customHeight="1" x14ac:dyDescent="0.25">
      <c r="A304" s="302" t="s">
        <v>288</v>
      </c>
      <c r="B304" s="302" t="s">
        <v>85</v>
      </c>
      <c r="C304" s="303">
        <f>SUBTOTAL(9,C305:C317)</f>
        <v>0</v>
      </c>
      <c r="D304" s="303">
        <f>SUBTOTAL(9,D305:D317)</f>
        <v>75865.91</v>
      </c>
      <c r="E304" s="303">
        <f>SUBTOTAL(9,E305:E317)</f>
        <v>19384.61</v>
      </c>
      <c r="F304" s="304" t="str">
        <f>IF(C304&lt;&gt;0,E304/C304,"-")</f>
        <v>-</v>
      </c>
      <c r="G304" s="304">
        <f>IF(D304&lt;&gt;0,E304/D304,"-")</f>
        <v>0.25551146753528692</v>
      </c>
    </row>
    <row r="305" spans="1:10" ht="30" hidden="1" customHeight="1" x14ac:dyDescent="0.25">
      <c r="A305" s="284"/>
      <c r="B305" s="284"/>
      <c r="C305" s="285"/>
      <c r="D305" s="305"/>
      <c r="E305" s="305"/>
      <c r="F305" s="291"/>
      <c r="G305" s="291"/>
    </row>
    <row r="306" spans="1:10" ht="409.6" hidden="1" customHeight="1" x14ac:dyDescent="0.25">
      <c r="A306" s="306" t="s">
        <v>288</v>
      </c>
      <c r="B306" s="306" t="s">
        <v>85</v>
      </c>
      <c r="C306" s="307">
        <f>SUBTOTAL(9,C307:C316)</f>
        <v>0</v>
      </c>
      <c r="D306" s="307">
        <f>SUBTOTAL(9,D307:D316)</f>
        <v>75865.91</v>
      </c>
      <c r="E306" s="307">
        <f>SUBTOTAL(9,E307:E316)</f>
        <v>19384.61</v>
      </c>
      <c r="F306" s="308" t="str">
        <f>IF(C306&lt;&gt;0,E306/C306,"-")</f>
        <v>-</v>
      </c>
      <c r="G306" s="308">
        <f>IF(D306&lt;&gt;0,E306/D306,"-")</f>
        <v>0.25551146753528692</v>
      </c>
    </row>
    <row r="307" spans="1:10" ht="30" hidden="1" customHeight="1" x14ac:dyDescent="0.25">
      <c r="A307" s="284"/>
      <c r="B307" s="284"/>
      <c r="C307" s="285"/>
      <c r="D307" s="309"/>
      <c r="E307" s="309"/>
      <c r="F307" s="291"/>
      <c r="G307" s="291"/>
    </row>
    <row r="308" spans="1:10" ht="409.6" hidden="1" customHeight="1" x14ac:dyDescent="0.25">
      <c r="A308" s="310" t="s">
        <v>288</v>
      </c>
      <c r="B308" s="310" t="s">
        <v>85</v>
      </c>
      <c r="C308" s="311">
        <f>SUBTOTAL(9,C309:C315)</f>
        <v>0</v>
      </c>
      <c r="D308" s="311">
        <f>SUBTOTAL(9,D309:D315)</f>
        <v>75865.91</v>
      </c>
      <c r="E308" s="311">
        <f>SUBTOTAL(9,E309:E315)</f>
        <v>19384.61</v>
      </c>
      <c r="F308" s="312" t="str">
        <f>IF(C308&lt;&gt;0,E308/C308,"-")</f>
        <v>-</v>
      </c>
      <c r="G308" s="312">
        <f>IF(D308&lt;&gt;0,E308/D308,"-")</f>
        <v>0.25551146753528692</v>
      </c>
    </row>
    <row r="309" spans="1:10" ht="22.5" hidden="1" customHeight="1" x14ac:dyDescent="0.25">
      <c r="A309" s="284"/>
      <c r="B309" s="284"/>
      <c r="C309" s="285"/>
      <c r="D309" s="309"/>
      <c r="E309" s="309"/>
      <c r="F309" s="313"/>
      <c r="G309" s="313"/>
    </row>
    <row r="310" spans="1:10" ht="409.6" hidden="1" customHeight="1" x14ac:dyDescent="0.25">
      <c r="A310" s="314" t="s">
        <v>288</v>
      </c>
      <c r="B310" s="314" t="s">
        <v>85</v>
      </c>
      <c r="C310" s="309">
        <f>SUBTOTAL(9,C311:C314)</f>
        <v>0</v>
      </c>
      <c r="D310" s="309">
        <f>SUBTOTAL(9,D311:D314)</f>
        <v>75865.91</v>
      </c>
      <c r="E310" s="309">
        <f>SUBTOTAL(9,E311:E314)</f>
        <v>19384.61</v>
      </c>
      <c r="F310" s="313" t="str">
        <f>IF(C310&lt;&gt;0,E310/C310,"-")</f>
        <v>-</v>
      </c>
      <c r="G310" s="313">
        <f>IF(D310&lt;&gt;0,E310/D310,"-")</f>
        <v>0.25551146753528692</v>
      </c>
    </row>
    <row r="311" spans="1:10" ht="30" hidden="1" customHeight="1" x14ac:dyDescent="0.25">
      <c r="A311" s="284"/>
      <c r="B311" s="284"/>
      <c r="C311" s="285"/>
      <c r="D311" s="315"/>
      <c r="E311" s="315"/>
      <c r="F311" s="291"/>
      <c r="G311" s="291"/>
    </row>
    <row r="312" spans="1:10" ht="15" customHeight="1" x14ac:dyDescent="0.25">
      <c r="A312" s="316" t="s">
        <v>289</v>
      </c>
      <c r="B312" s="316" t="s">
        <v>290</v>
      </c>
      <c r="C312" s="281">
        <v>0</v>
      </c>
      <c r="D312" s="281">
        <v>3981.68</v>
      </c>
      <c r="E312" s="281">
        <v>3390.41</v>
      </c>
      <c r="F312" s="282">
        <v>0</v>
      </c>
      <c r="G312" s="282">
        <f>IF(D312&lt;&gt;0,E312/D312,"-")</f>
        <v>0.85150238090454278</v>
      </c>
    </row>
    <row r="313" spans="1:10" ht="15" customHeight="1" x14ac:dyDescent="0.25">
      <c r="A313" s="316" t="s">
        <v>291</v>
      </c>
      <c r="B313" s="316" t="s">
        <v>292</v>
      </c>
      <c r="C313" s="281">
        <v>0</v>
      </c>
      <c r="D313" s="281">
        <v>71884.23000000001</v>
      </c>
      <c r="E313" s="281">
        <v>15994.2</v>
      </c>
      <c r="F313" s="282">
        <v>0</v>
      </c>
      <c r="G313" s="282">
        <f>IF(D313&lt;&gt;0,E313/D313,"-")</f>
        <v>0.22249942720399174</v>
      </c>
    </row>
    <row r="314" spans="1:10" hidden="1" x14ac:dyDescent="0.25">
      <c r="A314" s="284"/>
      <c r="B314" s="284"/>
      <c r="C314" s="285"/>
      <c r="D314" s="281"/>
      <c r="E314" s="281"/>
      <c r="F314" s="282"/>
      <c r="G314" s="282"/>
    </row>
    <row r="315" spans="1:10" hidden="1" x14ac:dyDescent="0.25">
      <c r="A315" s="284"/>
      <c r="B315" s="284"/>
      <c r="C315" s="285"/>
      <c r="D315" s="285"/>
      <c r="E315" s="285"/>
      <c r="F315" s="291"/>
      <c r="G315" s="291"/>
    </row>
    <row r="316" spans="1:10" ht="20.100000000000001" hidden="1" customHeight="1" x14ac:dyDescent="0.25">
      <c r="A316" s="284"/>
      <c r="B316" s="284"/>
      <c r="C316" s="285"/>
      <c r="D316" s="285"/>
      <c r="E316" s="285"/>
      <c r="F316" s="291"/>
      <c r="G316" s="291"/>
    </row>
    <row r="317" spans="1:10" ht="20.100000000000001" hidden="1" customHeight="1" x14ac:dyDescent="0.25">
      <c r="A317" s="284"/>
      <c r="B317" s="284"/>
      <c r="C317" s="285"/>
      <c r="D317" s="285"/>
      <c r="E317" s="285"/>
      <c r="F317" s="291"/>
      <c r="G317" s="291"/>
    </row>
    <row r="318" spans="1:10" ht="20.100000000000001" hidden="1" customHeight="1" x14ac:dyDescent="0.25">
      <c r="A318" s="284"/>
      <c r="B318" s="284"/>
      <c r="C318" s="285"/>
      <c r="D318" s="285"/>
      <c r="E318" s="285"/>
      <c r="F318" s="291"/>
      <c r="G318" s="291"/>
    </row>
    <row r="319" spans="1:10" ht="20.100000000000001" hidden="1" customHeight="1" x14ac:dyDescent="0.25">
      <c r="A319" s="284"/>
      <c r="B319" s="284"/>
      <c r="C319" s="285"/>
      <c r="D319" s="285"/>
      <c r="E319" s="285"/>
      <c r="F319" s="291"/>
      <c r="G319" s="291"/>
    </row>
    <row r="320" spans="1:10" s="254" customFormat="1" ht="18" customHeight="1" x14ac:dyDescent="0.25">
      <c r="A320" s="295" t="s">
        <v>293</v>
      </c>
      <c r="B320" s="295" t="s">
        <v>294</v>
      </c>
      <c r="C320" s="296">
        <f>SUBTOTAL(9,C321:C338)</f>
        <v>0</v>
      </c>
      <c r="D320" s="296">
        <f>SUBTOTAL(9,D321:D338)</f>
        <v>39816.839999999997</v>
      </c>
      <c r="E320" s="296">
        <f>SUBTOTAL(9,E321:E338)</f>
        <v>0</v>
      </c>
      <c r="F320" s="297">
        <v>0</v>
      </c>
      <c r="G320" s="297">
        <f>IF(D320&lt;&gt;0,E320/D320,"-")</f>
        <v>0</v>
      </c>
      <c r="H320" s="240"/>
      <c r="I320" s="240"/>
      <c r="J320" s="240"/>
    </row>
    <row r="321" spans="1:7" ht="30" hidden="1" customHeight="1" x14ac:dyDescent="0.25">
      <c r="A321" s="284"/>
      <c r="B321" s="284"/>
      <c r="C321" s="285"/>
      <c r="D321" s="256"/>
      <c r="E321" s="256"/>
      <c r="F321" s="291"/>
      <c r="G321" s="291"/>
    </row>
    <row r="322" spans="1:7" ht="409.6" hidden="1" customHeight="1" x14ac:dyDescent="0.25">
      <c r="A322" s="298" t="s">
        <v>293</v>
      </c>
      <c r="B322" s="298" t="s">
        <v>294</v>
      </c>
      <c r="C322" s="299">
        <f>SUBTOTAL(9,C323:C337)</f>
        <v>0</v>
      </c>
      <c r="D322" s="299">
        <f>SUBTOTAL(9,D323:D337)</f>
        <v>39816.839999999997</v>
      </c>
      <c r="E322" s="299">
        <f>SUBTOTAL(9,E323:E337)</f>
        <v>0</v>
      </c>
      <c r="F322" s="300" t="str">
        <f>IF(C322&lt;&gt;0,E322/C322,"-")</f>
        <v>-</v>
      </c>
      <c r="G322" s="300">
        <f>IF(D322&lt;&gt;0,E322/D322,"-")</f>
        <v>0</v>
      </c>
    </row>
    <row r="323" spans="1:7" ht="30" hidden="1" customHeight="1" x14ac:dyDescent="0.25">
      <c r="A323" s="284"/>
      <c r="B323" s="284"/>
      <c r="C323" s="285"/>
      <c r="D323" s="301"/>
      <c r="E323" s="301"/>
      <c r="F323" s="291"/>
      <c r="G323" s="291"/>
    </row>
    <row r="324" spans="1:7" ht="409.6" hidden="1" customHeight="1" x14ac:dyDescent="0.25">
      <c r="A324" s="302" t="s">
        <v>293</v>
      </c>
      <c r="B324" s="302" t="s">
        <v>294</v>
      </c>
      <c r="C324" s="303">
        <f>SUBTOTAL(9,C325:C336)</f>
        <v>0</v>
      </c>
      <c r="D324" s="303">
        <f>SUBTOTAL(9,D325:D336)</f>
        <v>39816.839999999997</v>
      </c>
      <c r="E324" s="303">
        <f>SUBTOTAL(9,E325:E336)</f>
        <v>0</v>
      </c>
      <c r="F324" s="304" t="str">
        <f>IF(C324&lt;&gt;0,E324/C324,"-")</f>
        <v>-</v>
      </c>
      <c r="G324" s="304">
        <f>IF(D324&lt;&gt;0,E324/D324,"-")</f>
        <v>0</v>
      </c>
    </row>
    <row r="325" spans="1:7" ht="30" hidden="1" customHeight="1" x14ac:dyDescent="0.25">
      <c r="A325" s="284"/>
      <c r="B325" s="284"/>
      <c r="C325" s="285"/>
      <c r="D325" s="305"/>
      <c r="E325" s="305"/>
      <c r="F325" s="291"/>
      <c r="G325" s="291"/>
    </row>
    <row r="326" spans="1:7" ht="409.6" hidden="1" customHeight="1" x14ac:dyDescent="0.25">
      <c r="A326" s="306" t="s">
        <v>293</v>
      </c>
      <c r="B326" s="306" t="s">
        <v>294</v>
      </c>
      <c r="C326" s="307">
        <f>SUBTOTAL(9,C327:C335)</f>
        <v>0</v>
      </c>
      <c r="D326" s="307">
        <f>SUBTOTAL(9,D327:D335)</f>
        <v>39816.839999999997</v>
      </c>
      <c r="E326" s="307">
        <f>SUBTOTAL(9,E327:E335)</f>
        <v>0</v>
      </c>
      <c r="F326" s="308" t="str">
        <f>IF(C326&lt;&gt;0,E326/C326,"-")</f>
        <v>-</v>
      </c>
      <c r="G326" s="308">
        <f>IF(D326&lt;&gt;0,E326/D326,"-")</f>
        <v>0</v>
      </c>
    </row>
    <row r="327" spans="1:7" ht="30" hidden="1" customHeight="1" x14ac:dyDescent="0.25">
      <c r="A327" s="284"/>
      <c r="B327" s="284"/>
      <c r="C327" s="285"/>
      <c r="D327" s="309"/>
      <c r="E327" s="309"/>
      <c r="F327" s="291"/>
      <c r="G327" s="291"/>
    </row>
    <row r="328" spans="1:7" ht="409.6" hidden="1" customHeight="1" x14ac:dyDescent="0.25">
      <c r="A328" s="310" t="s">
        <v>293</v>
      </c>
      <c r="B328" s="310" t="s">
        <v>294</v>
      </c>
      <c r="C328" s="311">
        <f>SUBTOTAL(9,C329:C334)</f>
        <v>0</v>
      </c>
      <c r="D328" s="311">
        <f>SUBTOTAL(9,D329:D334)</f>
        <v>39816.839999999997</v>
      </c>
      <c r="E328" s="311">
        <f>SUBTOTAL(9,E329:E334)</f>
        <v>0</v>
      </c>
      <c r="F328" s="312" t="str">
        <f>IF(C328&lt;&gt;0,E328/C328,"-")</f>
        <v>-</v>
      </c>
      <c r="G328" s="312">
        <f>IF(D328&lt;&gt;0,E328/D328,"-")</f>
        <v>0</v>
      </c>
    </row>
    <row r="329" spans="1:7" ht="22.5" hidden="1" customHeight="1" x14ac:dyDescent="0.25">
      <c r="A329" s="284"/>
      <c r="B329" s="284"/>
      <c r="C329" s="285"/>
      <c r="D329" s="309"/>
      <c r="E329" s="309"/>
      <c r="F329" s="313"/>
      <c r="G329" s="313"/>
    </row>
    <row r="330" spans="1:7" ht="409.6" hidden="1" customHeight="1" x14ac:dyDescent="0.25">
      <c r="A330" s="314" t="s">
        <v>293</v>
      </c>
      <c r="B330" s="314" t="s">
        <v>294</v>
      </c>
      <c r="C330" s="309">
        <f>SUBTOTAL(9,C331:C333)</f>
        <v>0</v>
      </c>
      <c r="D330" s="309">
        <f>SUBTOTAL(9,D331:D333)</f>
        <v>39816.839999999997</v>
      </c>
      <c r="E330" s="309">
        <f>SUBTOTAL(9,E331:E333)</f>
        <v>0</v>
      </c>
      <c r="F330" s="313" t="str">
        <f>IF(C330&lt;&gt;0,E330/C330,"-")</f>
        <v>-</v>
      </c>
      <c r="G330" s="313">
        <f>IF(D330&lt;&gt;0,E330/D330,"-")</f>
        <v>0</v>
      </c>
    </row>
    <row r="331" spans="1:7" ht="30" hidden="1" customHeight="1" x14ac:dyDescent="0.25">
      <c r="A331" s="284"/>
      <c r="B331" s="284"/>
      <c r="C331" s="285"/>
      <c r="D331" s="315"/>
      <c r="E331" s="315"/>
      <c r="F331" s="291"/>
      <c r="G331" s="291"/>
    </row>
    <row r="332" spans="1:7" ht="15" customHeight="1" x14ac:dyDescent="0.25">
      <c r="A332" s="316" t="s">
        <v>295</v>
      </c>
      <c r="B332" s="316" t="s">
        <v>296</v>
      </c>
      <c r="C332" s="281">
        <v>0</v>
      </c>
      <c r="D332" s="281">
        <v>39816.839999999997</v>
      </c>
      <c r="E332" s="281">
        <v>0</v>
      </c>
      <c r="F332" s="282">
        <v>0</v>
      </c>
      <c r="G332" s="282">
        <f>IF(D332&lt;&gt;0,E332/D332,"-")</f>
        <v>0</v>
      </c>
    </row>
    <row r="333" spans="1:7" hidden="1" x14ac:dyDescent="0.25">
      <c r="A333" s="284"/>
      <c r="B333" s="284"/>
      <c r="C333" s="285"/>
      <c r="D333" s="281"/>
      <c r="E333" s="281"/>
      <c r="F333" s="282"/>
      <c r="G333" s="282"/>
    </row>
    <row r="334" spans="1:7" hidden="1" x14ac:dyDescent="0.25">
      <c r="A334" s="284"/>
      <c r="B334" s="284"/>
      <c r="C334" s="285"/>
      <c r="D334" s="285"/>
      <c r="E334" s="285"/>
      <c r="F334" s="291"/>
      <c r="G334" s="291"/>
    </row>
    <row r="335" spans="1:7" ht="20.100000000000001" hidden="1" customHeight="1" x14ac:dyDescent="0.25">
      <c r="A335" s="284"/>
      <c r="B335" s="284"/>
      <c r="C335" s="285"/>
      <c r="D335" s="285"/>
      <c r="E335" s="285"/>
      <c r="F335" s="291"/>
      <c r="G335" s="291"/>
    </row>
    <row r="336" spans="1:7" ht="20.100000000000001" hidden="1" customHeight="1" x14ac:dyDescent="0.25">
      <c r="A336" s="284"/>
      <c r="B336" s="284"/>
      <c r="C336" s="285"/>
      <c r="D336" s="285"/>
      <c r="E336" s="285"/>
      <c r="F336" s="291"/>
      <c r="G336" s="291"/>
    </row>
    <row r="337" spans="1:10" ht="20.100000000000001" hidden="1" customHeight="1" x14ac:dyDescent="0.25">
      <c r="A337" s="284"/>
      <c r="B337" s="284"/>
      <c r="C337" s="285"/>
      <c r="D337" s="285"/>
      <c r="E337" s="285"/>
      <c r="F337" s="291"/>
      <c r="G337" s="291"/>
    </row>
    <row r="338" spans="1:10" ht="20.100000000000001" hidden="1" customHeight="1" x14ac:dyDescent="0.25">
      <c r="A338" s="284"/>
      <c r="B338" s="284"/>
      <c r="C338" s="285"/>
      <c r="D338" s="285"/>
      <c r="E338" s="285"/>
      <c r="F338" s="291"/>
      <c r="G338" s="291"/>
    </row>
    <row r="339" spans="1:10" s="254" customFormat="1" ht="18" customHeight="1" x14ac:dyDescent="0.25">
      <c r="A339" s="295" t="s">
        <v>297</v>
      </c>
      <c r="B339" s="295" t="s">
        <v>92</v>
      </c>
      <c r="C339" s="296">
        <f>SUBTOTAL(9,C340:C361)</f>
        <v>72.990000000000009</v>
      </c>
      <c r="D339" s="296">
        <f>SUBTOTAL(9,D340:D357)</f>
        <v>398.17</v>
      </c>
      <c r="E339" s="296">
        <f>SUBTOTAL(9,E340:E357)</f>
        <v>0</v>
      </c>
      <c r="F339" s="297">
        <v>0</v>
      </c>
      <c r="G339" s="297">
        <f>IF(D339&lt;&gt;0,E339/D339,"-")</f>
        <v>0</v>
      </c>
      <c r="H339" s="240"/>
      <c r="I339" s="240"/>
      <c r="J339" s="240"/>
    </row>
    <row r="340" spans="1:10" ht="30" hidden="1" customHeight="1" x14ac:dyDescent="0.25">
      <c r="A340" s="284"/>
      <c r="B340" s="284"/>
      <c r="C340" s="285"/>
      <c r="D340" s="256"/>
      <c r="E340" s="256"/>
      <c r="F340" s="291"/>
      <c r="G340" s="291"/>
    </row>
    <row r="341" spans="1:10" ht="409.6" hidden="1" customHeight="1" x14ac:dyDescent="0.25">
      <c r="A341" s="298" t="s">
        <v>297</v>
      </c>
      <c r="B341" s="298" t="s">
        <v>92</v>
      </c>
      <c r="C341" s="299">
        <f>SUBTOTAL(9,C342:C356)</f>
        <v>26.54</v>
      </c>
      <c r="D341" s="299">
        <f>SUBTOTAL(9,D342:D356)</f>
        <v>398.17</v>
      </c>
      <c r="E341" s="299">
        <f>SUBTOTAL(9,E342:E356)</f>
        <v>0</v>
      </c>
      <c r="F341" s="300">
        <f>IF(C341&lt;&gt;0,E341/C341,"-")</f>
        <v>0</v>
      </c>
      <c r="G341" s="300">
        <f>IF(D341&lt;&gt;0,E341/D341,"-")</f>
        <v>0</v>
      </c>
    </row>
    <row r="342" spans="1:10" ht="30" hidden="1" customHeight="1" x14ac:dyDescent="0.25">
      <c r="A342" s="284"/>
      <c r="B342" s="284"/>
      <c r="C342" s="285"/>
      <c r="D342" s="301"/>
      <c r="E342" s="301"/>
      <c r="F342" s="291"/>
      <c r="G342" s="291"/>
    </row>
    <row r="343" spans="1:10" ht="409.6" hidden="1" customHeight="1" x14ac:dyDescent="0.25">
      <c r="A343" s="302" t="s">
        <v>297</v>
      </c>
      <c r="B343" s="302" t="s">
        <v>92</v>
      </c>
      <c r="C343" s="303">
        <f>SUBTOTAL(9,C344:C355)</f>
        <v>26.54</v>
      </c>
      <c r="D343" s="303">
        <f>SUBTOTAL(9,D344:D355)</f>
        <v>398.17</v>
      </c>
      <c r="E343" s="303">
        <f>SUBTOTAL(9,E344:E355)</f>
        <v>0</v>
      </c>
      <c r="F343" s="304">
        <f>IF(C343&lt;&gt;0,E343/C343,"-")</f>
        <v>0</v>
      </c>
      <c r="G343" s="304">
        <f>IF(D343&lt;&gt;0,E343/D343,"-")</f>
        <v>0</v>
      </c>
    </row>
    <row r="344" spans="1:10" ht="30" hidden="1" customHeight="1" x14ac:dyDescent="0.25">
      <c r="A344" s="284"/>
      <c r="B344" s="284"/>
      <c r="C344" s="285"/>
      <c r="D344" s="305"/>
      <c r="E344" s="305"/>
      <c r="F344" s="291"/>
      <c r="G344" s="291"/>
    </row>
    <row r="345" spans="1:10" ht="409.6" hidden="1" customHeight="1" x14ac:dyDescent="0.25">
      <c r="A345" s="306" t="s">
        <v>297</v>
      </c>
      <c r="B345" s="306" t="s">
        <v>92</v>
      </c>
      <c r="C345" s="307">
        <f>SUBTOTAL(9,C346:C354)</f>
        <v>26.54</v>
      </c>
      <c r="D345" s="307">
        <f>SUBTOTAL(9,D346:D354)</f>
        <v>398.17</v>
      </c>
      <c r="E345" s="307">
        <f>SUBTOTAL(9,E346:E354)</f>
        <v>0</v>
      </c>
      <c r="F345" s="308">
        <f>IF(C345&lt;&gt;0,E345/C345,"-")</f>
        <v>0</v>
      </c>
      <c r="G345" s="308">
        <f>IF(D345&lt;&gt;0,E345/D345,"-")</f>
        <v>0</v>
      </c>
    </row>
    <row r="346" spans="1:10" ht="30" hidden="1" customHeight="1" x14ac:dyDescent="0.25">
      <c r="A346" s="284"/>
      <c r="B346" s="284"/>
      <c r="C346" s="285"/>
      <c r="D346" s="309"/>
      <c r="E346" s="309"/>
      <c r="F346" s="291"/>
      <c r="G346" s="291"/>
    </row>
    <row r="347" spans="1:10" ht="409.6" hidden="1" customHeight="1" x14ac:dyDescent="0.25">
      <c r="A347" s="310" t="s">
        <v>297</v>
      </c>
      <c r="B347" s="310" t="s">
        <v>92</v>
      </c>
      <c r="C347" s="311">
        <f>SUBTOTAL(9,C348:C353)</f>
        <v>26.54</v>
      </c>
      <c r="D347" s="311">
        <f>SUBTOTAL(9,D348:D353)</f>
        <v>398.17</v>
      </c>
      <c r="E347" s="311">
        <f>SUBTOTAL(9,E348:E353)</f>
        <v>0</v>
      </c>
      <c r="F347" s="312">
        <f>IF(C347&lt;&gt;0,E347/C347,"-")</f>
        <v>0</v>
      </c>
      <c r="G347" s="312">
        <f>IF(D347&lt;&gt;0,E347/D347,"-")</f>
        <v>0</v>
      </c>
    </row>
    <row r="348" spans="1:10" ht="22.5" hidden="1" customHeight="1" x14ac:dyDescent="0.25">
      <c r="A348" s="284"/>
      <c r="B348" s="284"/>
      <c r="C348" s="285"/>
      <c r="D348" s="309"/>
      <c r="E348" s="309"/>
      <c r="F348" s="313"/>
      <c r="G348" s="313"/>
    </row>
    <row r="349" spans="1:10" ht="409.6" hidden="1" customHeight="1" x14ac:dyDescent="0.25">
      <c r="A349" s="314" t="s">
        <v>297</v>
      </c>
      <c r="B349" s="314" t="s">
        <v>92</v>
      </c>
      <c r="C349" s="309">
        <f>SUBTOTAL(9,C350:C352)</f>
        <v>26.54</v>
      </c>
      <c r="D349" s="309">
        <f>SUBTOTAL(9,D350:D352)</f>
        <v>398.17</v>
      </c>
      <c r="E349" s="309">
        <f>SUBTOTAL(9,E350:E352)</f>
        <v>0</v>
      </c>
      <c r="F349" s="313">
        <f>IF(C349&lt;&gt;0,E349/C349,"-")</f>
        <v>0</v>
      </c>
      <c r="G349" s="313">
        <f>IF(D349&lt;&gt;0,E349/D349,"-")</f>
        <v>0</v>
      </c>
    </row>
    <row r="350" spans="1:10" ht="30" hidden="1" customHeight="1" x14ac:dyDescent="0.25">
      <c r="A350" s="284"/>
      <c r="B350" s="284"/>
      <c r="C350" s="285"/>
      <c r="D350" s="315"/>
      <c r="E350" s="315"/>
      <c r="F350" s="291"/>
      <c r="G350" s="291"/>
    </row>
    <row r="351" spans="1:10" ht="15" customHeight="1" x14ac:dyDescent="0.25">
      <c r="A351" s="316" t="s">
        <v>298</v>
      </c>
      <c r="B351" s="316" t="s">
        <v>299</v>
      </c>
      <c r="C351" s="281">
        <v>26.54</v>
      </c>
      <c r="D351" s="281">
        <v>398.17</v>
      </c>
      <c r="E351" s="281">
        <v>0</v>
      </c>
      <c r="F351" s="282">
        <v>0</v>
      </c>
      <c r="G351" s="282">
        <f>IF(D351&lt;&gt;0,E351/D351,"-")</f>
        <v>0</v>
      </c>
    </row>
    <row r="352" spans="1:10" hidden="1" x14ac:dyDescent="0.25">
      <c r="A352" s="284"/>
      <c r="B352" s="284"/>
      <c r="C352" s="285"/>
      <c r="D352" s="281"/>
      <c r="E352" s="281"/>
      <c r="F352" s="282"/>
      <c r="G352" s="282"/>
    </row>
    <row r="353" spans="1:12" hidden="1" x14ac:dyDescent="0.25">
      <c r="A353" s="284"/>
      <c r="B353" s="284"/>
      <c r="C353" s="285"/>
      <c r="D353" s="285"/>
      <c r="E353" s="285"/>
      <c r="F353" s="291"/>
      <c r="G353" s="291"/>
    </row>
    <row r="354" spans="1:12" ht="20.100000000000001" hidden="1" customHeight="1" x14ac:dyDescent="0.25">
      <c r="A354" s="284"/>
      <c r="B354" s="284"/>
      <c r="C354" s="285"/>
      <c r="D354" s="285"/>
      <c r="E354" s="285"/>
      <c r="F354" s="291"/>
      <c r="G354" s="291"/>
    </row>
    <row r="355" spans="1:12" ht="20.100000000000001" hidden="1" customHeight="1" x14ac:dyDescent="0.25">
      <c r="A355" s="284"/>
      <c r="B355" s="284"/>
      <c r="C355" s="285"/>
      <c r="D355" s="285"/>
      <c r="E355" s="285"/>
      <c r="F355" s="291"/>
      <c r="G355" s="291"/>
    </row>
    <row r="356" spans="1:12" ht="20.100000000000001" hidden="1" customHeight="1" x14ac:dyDescent="0.25">
      <c r="A356" s="284"/>
      <c r="B356" s="284"/>
      <c r="C356" s="285"/>
      <c r="D356" s="285"/>
      <c r="E356" s="285"/>
      <c r="F356" s="291"/>
      <c r="G356" s="291"/>
    </row>
    <row r="357" spans="1:12" ht="20.100000000000001" hidden="1" customHeight="1" x14ac:dyDescent="0.25">
      <c r="A357" s="284"/>
      <c r="B357" s="284"/>
      <c r="C357" s="285"/>
      <c r="D357" s="285"/>
      <c r="E357" s="285"/>
      <c r="F357" s="291"/>
      <c r="G357" s="291"/>
    </row>
    <row r="358" spans="1:12" ht="20.100000000000001" hidden="1" customHeight="1" x14ac:dyDescent="0.25">
      <c r="A358" s="284"/>
      <c r="B358" s="284"/>
      <c r="C358" s="285"/>
      <c r="D358" s="285"/>
      <c r="E358" s="285"/>
      <c r="F358" s="291"/>
      <c r="G358" s="291"/>
    </row>
    <row r="359" spans="1:12" hidden="1" x14ac:dyDescent="0.25">
      <c r="A359" s="284"/>
      <c r="B359" s="284"/>
      <c r="C359" s="285"/>
      <c r="D359" s="285"/>
      <c r="E359" s="285"/>
      <c r="F359" s="291"/>
      <c r="G359" s="291"/>
    </row>
    <row r="360" spans="1:12" hidden="1" x14ac:dyDescent="0.25">
      <c r="A360" s="284"/>
      <c r="B360" s="284"/>
      <c r="C360" s="285"/>
      <c r="D360" s="285"/>
      <c r="E360" s="285"/>
      <c r="F360" s="291"/>
      <c r="G360" s="291"/>
    </row>
    <row r="361" spans="1:12" x14ac:dyDescent="0.25">
      <c r="A361" s="280">
        <v>4243</v>
      </c>
      <c r="B361" s="316" t="s">
        <v>300</v>
      </c>
      <c r="C361" s="281">
        <v>46.45</v>
      </c>
      <c r="D361" s="281">
        <v>0</v>
      </c>
      <c r="E361" s="281">
        <v>0</v>
      </c>
      <c r="F361" s="282">
        <v>0</v>
      </c>
      <c r="G361" s="282">
        <v>0</v>
      </c>
    </row>
    <row r="362" spans="1:12" ht="15.75" x14ac:dyDescent="0.25">
      <c r="A362" s="333">
        <v>45</v>
      </c>
      <c r="B362" s="334" t="s">
        <v>301</v>
      </c>
      <c r="C362" s="335">
        <f>C363</f>
        <v>15988.05</v>
      </c>
      <c r="D362" s="335">
        <v>0</v>
      </c>
      <c r="E362" s="335">
        <v>3355</v>
      </c>
      <c r="F362" s="336">
        <v>0</v>
      </c>
      <c r="G362" s="336">
        <v>0</v>
      </c>
    </row>
    <row r="363" spans="1:12" x14ac:dyDescent="0.25">
      <c r="A363" s="337">
        <v>451</v>
      </c>
      <c r="B363" s="338" t="s">
        <v>302</v>
      </c>
      <c r="C363" s="339">
        <f>C364</f>
        <v>15988.05</v>
      </c>
      <c r="D363" s="339">
        <v>0</v>
      </c>
      <c r="E363" s="339">
        <v>0</v>
      </c>
      <c r="F363" s="340">
        <v>0</v>
      </c>
      <c r="G363" s="340">
        <v>0</v>
      </c>
    </row>
    <row r="364" spans="1:12" x14ac:dyDescent="0.25">
      <c r="A364" s="280">
        <v>4511</v>
      </c>
      <c r="B364" s="316" t="s">
        <v>302</v>
      </c>
      <c r="C364" s="281">
        <v>15988.05</v>
      </c>
      <c r="D364" s="281">
        <v>0</v>
      </c>
      <c r="E364" s="281">
        <v>3355</v>
      </c>
      <c r="F364" s="282">
        <f>E364/C364</f>
        <v>0.20984422740734487</v>
      </c>
      <c r="G364" s="282">
        <v>0</v>
      </c>
    </row>
    <row r="365" spans="1:12" ht="27.75" customHeight="1" x14ac:dyDescent="0.25">
      <c r="A365" s="341" t="s">
        <v>303</v>
      </c>
      <c r="B365" s="341"/>
      <c r="C365" s="342">
        <f>SUBTOTAL(9,C104:C362)</f>
        <v>439648.06</v>
      </c>
      <c r="D365" s="342">
        <f>SUBTOTAL(9,D104:D360)</f>
        <v>1225680.77</v>
      </c>
      <c r="E365" s="342">
        <f>E88+E274</f>
        <v>296793.55999999994</v>
      </c>
      <c r="F365" s="343">
        <f>E365/C365</f>
        <v>0.67507078275291366</v>
      </c>
      <c r="G365" s="343">
        <f>E365/D365</f>
        <v>0.24214588925956629</v>
      </c>
    </row>
    <row r="366" spans="1:12" x14ac:dyDescent="0.25">
      <c r="A366" s="284"/>
      <c r="B366" s="284"/>
      <c r="C366" s="284"/>
      <c r="D366" s="284"/>
      <c r="E366" s="284"/>
      <c r="F366" s="284"/>
      <c r="G366" s="284"/>
      <c r="H366" s="284"/>
      <c r="I366" s="284"/>
      <c r="J366" s="284"/>
      <c r="K366" s="284"/>
      <c r="L366" s="284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scale="3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92993-1FEA-44A2-B9B6-42E2C40776DA}">
  <sheetPr>
    <pageSetUpPr fitToPage="1"/>
  </sheetPr>
  <dimension ref="A1:L371"/>
  <sheetViews>
    <sheetView workbookViewId="0">
      <selection activeCell="I96" sqref="I96"/>
    </sheetView>
  </sheetViews>
  <sheetFormatPr defaultRowHeight="15" x14ac:dyDescent="0.25"/>
  <cols>
    <col min="1" max="1" width="7.85546875" style="240" customWidth="1"/>
    <col min="2" max="2" width="59.5703125" style="240" customWidth="1"/>
    <col min="3" max="7" width="18.7109375" style="240" customWidth="1"/>
    <col min="8" max="9" width="10.7109375" style="240" customWidth="1"/>
    <col min="10" max="12" width="18.7109375" style="240" customWidth="1"/>
    <col min="13" max="256" width="9.140625" style="240"/>
    <col min="257" max="257" width="7.85546875" style="240" customWidth="1"/>
    <col min="258" max="258" width="59.5703125" style="240" customWidth="1"/>
    <col min="259" max="263" width="18.7109375" style="240" customWidth="1"/>
    <col min="264" max="265" width="10.7109375" style="240" customWidth="1"/>
    <col min="266" max="268" width="18.7109375" style="240" customWidth="1"/>
    <col min="269" max="512" width="9.140625" style="240"/>
    <col min="513" max="513" width="7.85546875" style="240" customWidth="1"/>
    <col min="514" max="514" width="59.5703125" style="240" customWidth="1"/>
    <col min="515" max="519" width="18.7109375" style="240" customWidth="1"/>
    <col min="520" max="521" width="10.7109375" style="240" customWidth="1"/>
    <col min="522" max="524" width="18.7109375" style="240" customWidth="1"/>
    <col min="525" max="768" width="9.140625" style="240"/>
    <col min="769" max="769" width="7.85546875" style="240" customWidth="1"/>
    <col min="770" max="770" width="59.5703125" style="240" customWidth="1"/>
    <col min="771" max="775" width="18.7109375" style="240" customWidth="1"/>
    <col min="776" max="777" width="10.7109375" style="240" customWidth="1"/>
    <col min="778" max="780" width="18.7109375" style="240" customWidth="1"/>
    <col min="781" max="1024" width="9.140625" style="240"/>
    <col min="1025" max="1025" width="7.85546875" style="240" customWidth="1"/>
    <col min="1026" max="1026" width="59.5703125" style="240" customWidth="1"/>
    <col min="1027" max="1031" width="18.7109375" style="240" customWidth="1"/>
    <col min="1032" max="1033" width="10.7109375" style="240" customWidth="1"/>
    <col min="1034" max="1036" width="18.7109375" style="240" customWidth="1"/>
    <col min="1037" max="1280" width="9.140625" style="240"/>
    <col min="1281" max="1281" width="7.85546875" style="240" customWidth="1"/>
    <col min="1282" max="1282" width="59.5703125" style="240" customWidth="1"/>
    <col min="1283" max="1287" width="18.7109375" style="240" customWidth="1"/>
    <col min="1288" max="1289" width="10.7109375" style="240" customWidth="1"/>
    <col min="1290" max="1292" width="18.7109375" style="240" customWidth="1"/>
    <col min="1293" max="1536" width="9.140625" style="240"/>
    <col min="1537" max="1537" width="7.85546875" style="240" customWidth="1"/>
    <col min="1538" max="1538" width="59.5703125" style="240" customWidth="1"/>
    <col min="1539" max="1543" width="18.7109375" style="240" customWidth="1"/>
    <col min="1544" max="1545" width="10.7109375" style="240" customWidth="1"/>
    <col min="1546" max="1548" width="18.7109375" style="240" customWidth="1"/>
    <col min="1549" max="1792" width="9.140625" style="240"/>
    <col min="1793" max="1793" width="7.85546875" style="240" customWidth="1"/>
    <col min="1794" max="1794" width="59.5703125" style="240" customWidth="1"/>
    <col min="1795" max="1799" width="18.7109375" style="240" customWidth="1"/>
    <col min="1800" max="1801" width="10.7109375" style="240" customWidth="1"/>
    <col min="1802" max="1804" width="18.7109375" style="240" customWidth="1"/>
    <col min="1805" max="2048" width="9.140625" style="240"/>
    <col min="2049" max="2049" width="7.85546875" style="240" customWidth="1"/>
    <col min="2050" max="2050" width="59.5703125" style="240" customWidth="1"/>
    <col min="2051" max="2055" width="18.7109375" style="240" customWidth="1"/>
    <col min="2056" max="2057" width="10.7109375" style="240" customWidth="1"/>
    <col min="2058" max="2060" width="18.7109375" style="240" customWidth="1"/>
    <col min="2061" max="2304" width="9.140625" style="240"/>
    <col min="2305" max="2305" width="7.85546875" style="240" customWidth="1"/>
    <col min="2306" max="2306" width="59.5703125" style="240" customWidth="1"/>
    <col min="2307" max="2311" width="18.7109375" style="240" customWidth="1"/>
    <col min="2312" max="2313" width="10.7109375" style="240" customWidth="1"/>
    <col min="2314" max="2316" width="18.7109375" style="240" customWidth="1"/>
    <col min="2317" max="2560" width="9.140625" style="240"/>
    <col min="2561" max="2561" width="7.85546875" style="240" customWidth="1"/>
    <col min="2562" max="2562" width="59.5703125" style="240" customWidth="1"/>
    <col min="2563" max="2567" width="18.7109375" style="240" customWidth="1"/>
    <col min="2568" max="2569" width="10.7109375" style="240" customWidth="1"/>
    <col min="2570" max="2572" width="18.7109375" style="240" customWidth="1"/>
    <col min="2573" max="2816" width="9.140625" style="240"/>
    <col min="2817" max="2817" width="7.85546875" style="240" customWidth="1"/>
    <col min="2818" max="2818" width="59.5703125" style="240" customWidth="1"/>
    <col min="2819" max="2823" width="18.7109375" style="240" customWidth="1"/>
    <col min="2824" max="2825" width="10.7109375" style="240" customWidth="1"/>
    <col min="2826" max="2828" width="18.7109375" style="240" customWidth="1"/>
    <col min="2829" max="3072" width="9.140625" style="240"/>
    <col min="3073" max="3073" width="7.85546875" style="240" customWidth="1"/>
    <col min="3074" max="3074" width="59.5703125" style="240" customWidth="1"/>
    <col min="3075" max="3079" width="18.7109375" style="240" customWidth="1"/>
    <col min="3080" max="3081" width="10.7109375" style="240" customWidth="1"/>
    <col min="3082" max="3084" width="18.7109375" style="240" customWidth="1"/>
    <col min="3085" max="3328" width="9.140625" style="240"/>
    <col min="3329" max="3329" width="7.85546875" style="240" customWidth="1"/>
    <col min="3330" max="3330" width="59.5703125" style="240" customWidth="1"/>
    <col min="3331" max="3335" width="18.7109375" style="240" customWidth="1"/>
    <col min="3336" max="3337" width="10.7109375" style="240" customWidth="1"/>
    <col min="3338" max="3340" width="18.7109375" style="240" customWidth="1"/>
    <col min="3341" max="3584" width="9.140625" style="240"/>
    <col min="3585" max="3585" width="7.85546875" style="240" customWidth="1"/>
    <col min="3586" max="3586" width="59.5703125" style="240" customWidth="1"/>
    <col min="3587" max="3591" width="18.7109375" style="240" customWidth="1"/>
    <col min="3592" max="3593" width="10.7109375" style="240" customWidth="1"/>
    <col min="3594" max="3596" width="18.7109375" style="240" customWidth="1"/>
    <col min="3597" max="3840" width="9.140625" style="240"/>
    <col min="3841" max="3841" width="7.85546875" style="240" customWidth="1"/>
    <col min="3842" max="3842" width="59.5703125" style="240" customWidth="1"/>
    <col min="3843" max="3847" width="18.7109375" style="240" customWidth="1"/>
    <col min="3848" max="3849" width="10.7109375" style="240" customWidth="1"/>
    <col min="3850" max="3852" width="18.7109375" style="240" customWidth="1"/>
    <col min="3853" max="4096" width="9.140625" style="240"/>
    <col min="4097" max="4097" width="7.85546875" style="240" customWidth="1"/>
    <col min="4098" max="4098" width="59.5703125" style="240" customWidth="1"/>
    <col min="4099" max="4103" width="18.7109375" style="240" customWidth="1"/>
    <col min="4104" max="4105" width="10.7109375" style="240" customWidth="1"/>
    <col min="4106" max="4108" width="18.7109375" style="240" customWidth="1"/>
    <col min="4109" max="4352" width="9.140625" style="240"/>
    <col min="4353" max="4353" width="7.85546875" style="240" customWidth="1"/>
    <col min="4354" max="4354" width="59.5703125" style="240" customWidth="1"/>
    <col min="4355" max="4359" width="18.7109375" style="240" customWidth="1"/>
    <col min="4360" max="4361" width="10.7109375" style="240" customWidth="1"/>
    <col min="4362" max="4364" width="18.7109375" style="240" customWidth="1"/>
    <col min="4365" max="4608" width="9.140625" style="240"/>
    <col min="4609" max="4609" width="7.85546875" style="240" customWidth="1"/>
    <col min="4610" max="4610" width="59.5703125" style="240" customWidth="1"/>
    <col min="4611" max="4615" width="18.7109375" style="240" customWidth="1"/>
    <col min="4616" max="4617" width="10.7109375" style="240" customWidth="1"/>
    <col min="4618" max="4620" width="18.7109375" style="240" customWidth="1"/>
    <col min="4621" max="4864" width="9.140625" style="240"/>
    <col min="4865" max="4865" width="7.85546875" style="240" customWidth="1"/>
    <col min="4866" max="4866" width="59.5703125" style="240" customWidth="1"/>
    <col min="4867" max="4871" width="18.7109375" style="240" customWidth="1"/>
    <col min="4872" max="4873" width="10.7109375" style="240" customWidth="1"/>
    <col min="4874" max="4876" width="18.7109375" style="240" customWidth="1"/>
    <col min="4877" max="5120" width="9.140625" style="240"/>
    <col min="5121" max="5121" width="7.85546875" style="240" customWidth="1"/>
    <col min="5122" max="5122" width="59.5703125" style="240" customWidth="1"/>
    <col min="5123" max="5127" width="18.7109375" style="240" customWidth="1"/>
    <col min="5128" max="5129" width="10.7109375" style="240" customWidth="1"/>
    <col min="5130" max="5132" width="18.7109375" style="240" customWidth="1"/>
    <col min="5133" max="5376" width="9.140625" style="240"/>
    <col min="5377" max="5377" width="7.85546875" style="240" customWidth="1"/>
    <col min="5378" max="5378" width="59.5703125" style="240" customWidth="1"/>
    <col min="5379" max="5383" width="18.7109375" style="240" customWidth="1"/>
    <col min="5384" max="5385" width="10.7109375" style="240" customWidth="1"/>
    <col min="5386" max="5388" width="18.7109375" style="240" customWidth="1"/>
    <col min="5389" max="5632" width="9.140625" style="240"/>
    <col min="5633" max="5633" width="7.85546875" style="240" customWidth="1"/>
    <col min="5634" max="5634" width="59.5703125" style="240" customWidth="1"/>
    <col min="5635" max="5639" width="18.7109375" style="240" customWidth="1"/>
    <col min="5640" max="5641" width="10.7109375" style="240" customWidth="1"/>
    <col min="5642" max="5644" width="18.7109375" style="240" customWidth="1"/>
    <col min="5645" max="5888" width="9.140625" style="240"/>
    <col min="5889" max="5889" width="7.85546875" style="240" customWidth="1"/>
    <col min="5890" max="5890" width="59.5703125" style="240" customWidth="1"/>
    <col min="5891" max="5895" width="18.7109375" style="240" customWidth="1"/>
    <col min="5896" max="5897" width="10.7109375" style="240" customWidth="1"/>
    <col min="5898" max="5900" width="18.7109375" style="240" customWidth="1"/>
    <col min="5901" max="6144" width="9.140625" style="240"/>
    <col min="6145" max="6145" width="7.85546875" style="240" customWidth="1"/>
    <col min="6146" max="6146" width="59.5703125" style="240" customWidth="1"/>
    <col min="6147" max="6151" width="18.7109375" style="240" customWidth="1"/>
    <col min="6152" max="6153" width="10.7109375" style="240" customWidth="1"/>
    <col min="6154" max="6156" width="18.7109375" style="240" customWidth="1"/>
    <col min="6157" max="6400" width="9.140625" style="240"/>
    <col min="6401" max="6401" width="7.85546875" style="240" customWidth="1"/>
    <col min="6402" max="6402" width="59.5703125" style="240" customWidth="1"/>
    <col min="6403" max="6407" width="18.7109375" style="240" customWidth="1"/>
    <col min="6408" max="6409" width="10.7109375" style="240" customWidth="1"/>
    <col min="6410" max="6412" width="18.7109375" style="240" customWidth="1"/>
    <col min="6413" max="6656" width="9.140625" style="240"/>
    <col min="6657" max="6657" width="7.85546875" style="240" customWidth="1"/>
    <col min="6658" max="6658" width="59.5703125" style="240" customWidth="1"/>
    <col min="6659" max="6663" width="18.7109375" style="240" customWidth="1"/>
    <col min="6664" max="6665" width="10.7109375" style="240" customWidth="1"/>
    <col min="6666" max="6668" width="18.7109375" style="240" customWidth="1"/>
    <col min="6669" max="6912" width="9.140625" style="240"/>
    <col min="6913" max="6913" width="7.85546875" style="240" customWidth="1"/>
    <col min="6914" max="6914" width="59.5703125" style="240" customWidth="1"/>
    <col min="6915" max="6919" width="18.7109375" style="240" customWidth="1"/>
    <col min="6920" max="6921" width="10.7109375" style="240" customWidth="1"/>
    <col min="6922" max="6924" width="18.7109375" style="240" customWidth="1"/>
    <col min="6925" max="7168" width="9.140625" style="240"/>
    <col min="7169" max="7169" width="7.85546875" style="240" customWidth="1"/>
    <col min="7170" max="7170" width="59.5703125" style="240" customWidth="1"/>
    <col min="7171" max="7175" width="18.7109375" style="240" customWidth="1"/>
    <col min="7176" max="7177" width="10.7109375" style="240" customWidth="1"/>
    <col min="7178" max="7180" width="18.7109375" style="240" customWidth="1"/>
    <col min="7181" max="7424" width="9.140625" style="240"/>
    <col min="7425" max="7425" width="7.85546875" style="240" customWidth="1"/>
    <col min="7426" max="7426" width="59.5703125" style="240" customWidth="1"/>
    <col min="7427" max="7431" width="18.7109375" style="240" customWidth="1"/>
    <col min="7432" max="7433" width="10.7109375" style="240" customWidth="1"/>
    <col min="7434" max="7436" width="18.7109375" style="240" customWidth="1"/>
    <col min="7437" max="7680" width="9.140625" style="240"/>
    <col min="7681" max="7681" width="7.85546875" style="240" customWidth="1"/>
    <col min="7682" max="7682" width="59.5703125" style="240" customWidth="1"/>
    <col min="7683" max="7687" width="18.7109375" style="240" customWidth="1"/>
    <col min="7688" max="7689" width="10.7109375" style="240" customWidth="1"/>
    <col min="7690" max="7692" width="18.7109375" style="240" customWidth="1"/>
    <col min="7693" max="7936" width="9.140625" style="240"/>
    <col min="7937" max="7937" width="7.85546875" style="240" customWidth="1"/>
    <col min="7938" max="7938" width="59.5703125" style="240" customWidth="1"/>
    <col min="7939" max="7943" width="18.7109375" style="240" customWidth="1"/>
    <col min="7944" max="7945" width="10.7109375" style="240" customWidth="1"/>
    <col min="7946" max="7948" width="18.7109375" style="240" customWidth="1"/>
    <col min="7949" max="8192" width="9.140625" style="240"/>
    <col min="8193" max="8193" width="7.85546875" style="240" customWidth="1"/>
    <col min="8194" max="8194" width="59.5703125" style="240" customWidth="1"/>
    <col min="8195" max="8199" width="18.7109375" style="240" customWidth="1"/>
    <col min="8200" max="8201" width="10.7109375" style="240" customWidth="1"/>
    <col min="8202" max="8204" width="18.7109375" style="240" customWidth="1"/>
    <col min="8205" max="8448" width="9.140625" style="240"/>
    <col min="8449" max="8449" width="7.85546875" style="240" customWidth="1"/>
    <col min="8450" max="8450" width="59.5703125" style="240" customWidth="1"/>
    <col min="8451" max="8455" width="18.7109375" style="240" customWidth="1"/>
    <col min="8456" max="8457" width="10.7109375" style="240" customWidth="1"/>
    <col min="8458" max="8460" width="18.7109375" style="240" customWidth="1"/>
    <col min="8461" max="8704" width="9.140625" style="240"/>
    <col min="8705" max="8705" width="7.85546875" style="240" customWidth="1"/>
    <col min="8706" max="8706" width="59.5703125" style="240" customWidth="1"/>
    <col min="8707" max="8711" width="18.7109375" style="240" customWidth="1"/>
    <col min="8712" max="8713" width="10.7109375" style="240" customWidth="1"/>
    <col min="8714" max="8716" width="18.7109375" style="240" customWidth="1"/>
    <col min="8717" max="8960" width="9.140625" style="240"/>
    <col min="8961" max="8961" width="7.85546875" style="240" customWidth="1"/>
    <col min="8962" max="8962" width="59.5703125" style="240" customWidth="1"/>
    <col min="8963" max="8967" width="18.7109375" style="240" customWidth="1"/>
    <col min="8968" max="8969" width="10.7109375" style="240" customWidth="1"/>
    <col min="8970" max="8972" width="18.7109375" style="240" customWidth="1"/>
    <col min="8973" max="9216" width="9.140625" style="240"/>
    <col min="9217" max="9217" width="7.85546875" style="240" customWidth="1"/>
    <col min="9218" max="9218" width="59.5703125" style="240" customWidth="1"/>
    <col min="9219" max="9223" width="18.7109375" style="240" customWidth="1"/>
    <col min="9224" max="9225" width="10.7109375" style="240" customWidth="1"/>
    <col min="9226" max="9228" width="18.7109375" style="240" customWidth="1"/>
    <col min="9229" max="9472" width="9.140625" style="240"/>
    <col min="9473" max="9473" width="7.85546875" style="240" customWidth="1"/>
    <col min="9474" max="9474" width="59.5703125" style="240" customWidth="1"/>
    <col min="9475" max="9479" width="18.7109375" style="240" customWidth="1"/>
    <col min="9480" max="9481" width="10.7109375" style="240" customWidth="1"/>
    <col min="9482" max="9484" width="18.7109375" style="240" customWidth="1"/>
    <col min="9485" max="9728" width="9.140625" style="240"/>
    <col min="9729" max="9729" width="7.85546875" style="240" customWidth="1"/>
    <col min="9730" max="9730" width="59.5703125" style="240" customWidth="1"/>
    <col min="9731" max="9735" width="18.7109375" style="240" customWidth="1"/>
    <col min="9736" max="9737" width="10.7109375" style="240" customWidth="1"/>
    <col min="9738" max="9740" width="18.7109375" style="240" customWidth="1"/>
    <col min="9741" max="9984" width="9.140625" style="240"/>
    <col min="9985" max="9985" width="7.85546875" style="240" customWidth="1"/>
    <col min="9986" max="9986" width="59.5703125" style="240" customWidth="1"/>
    <col min="9987" max="9991" width="18.7109375" style="240" customWidth="1"/>
    <col min="9992" max="9993" width="10.7109375" style="240" customWidth="1"/>
    <col min="9994" max="9996" width="18.7109375" style="240" customWidth="1"/>
    <col min="9997" max="10240" width="9.140625" style="240"/>
    <col min="10241" max="10241" width="7.85546875" style="240" customWidth="1"/>
    <col min="10242" max="10242" width="59.5703125" style="240" customWidth="1"/>
    <col min="10243" max="10247" width="18.7109375" style="240" customWidth="1"/>
    <col min="10248" max="10249" width="10.7109375" style="240" customWidth="1"/>
    <col min="10250" max="10252" width="18.7109375" style="240" customWidth="1"/>
    <col min="10253" max="10496" width="9.140625" style="240"/>
    <col min="10497" max="10497" width="7.85546875" style="240" customWidth="1"/>
    <col min="10498" max="10498" width="59.5703125" style="240" customWidth="1"/>
    <col min="10499" max="10503" width="18.7109375" style="240" customWidth="1"/>
    <col min="10504" max="10505" width="10.7109375" style="240" customWidth="1"/>
    <col min="10506" max="10508" width="18.7109375" style="240" customWidth="1"/>
    <col min="10509" max="10752" width="9.140625" style="240"/>
    <col min="10753" max="10753" width="7.85546875" style="240" customWidth="1"/>
    <col min="10754" max="10754" width="59.5703125" style="240" customWidth="1"/>
    <col min="10755" max="10759" width="18.7109375" style="240" customWidth="1"/>
    <col min="10760" max="10761" width="10.7109375" style="240" customWidth="1"/>
    <col min="10762" max="10764" width="18.7109375" style="240" customWidth="1"/>
    <col min="10765" max="11008" width="9.140625" style="240"/>
    <col min="11009" max="11009" width="7.85546875" style="240" customWidth="1"/>
    <col min="11010" max="11010" width="59.5703125" style="240" customWidth="1"/>
    <col min="11011" max="11015" width="18.7109375" style="240" customWidth="1"/>
    <col min="11016" max="11017" width="10.7109375" style="240" customWidth="1"/>
    <col min="11018" max="11020" width="18.7109375" style="240" customWidth="1"/>
    <col min="11021" max="11264" width="9.140625" style="240"/>
    <col min="11265" max="11265" width="7.85546875" style="240" customWidth="1"/>
    <col min="11266" max="11266" width="59.5703125" style="240" customWidth="1"/>
    <col min="11267" max="11271" width="18.7109375" style="240" customWidth="1"/>
    <col min="11272" max="11273" width="10.7109375" style="240" customWidth="1"/>
    <col min="11274" max="11276" width="18.7109375" style="240" customWidth="1"/>
    <col min="11277" max="11520" width="9.140625" style="240"/>
    <col min="11521" max="11521" width="7.85546875" style="240" customWidth="1"/>
    <col min="11522" max="11522" width="59.5703125" style="240" customWidth="1"/>
    <col min="11523" max="11527" width="18.7109375" style="240" customWidth="1"/>
    <col min="11528" max="11529" width="10.7109375" style="240" customWidth="1"/>
    <col min="11530" max="11532" width="18.7109375" style="240" customWidth="1"/>
    <col min="11533" max="11776" width="9.140625" style="240"/>
    <col min="11777" max="11777" width="7.85546875" style="240" customWidth="1"/>
    <col min="11778" max="11778" width="59.5703125" style="240" customWidth="1"/>
    <col min="11779" max="11783" width="18.7109375" style="240" customWidth="1"/>
    <col min="11784" max="11785" width="10.7109375" style="240" customWidth="1"/>
    <col min="11786" max="11788" width="18.7109375" style="240" customWidth="1"/>
    <col min="11789" max="12032" width="9.140625" style="240"/>
    <col min="12033" max="12033" width="7.85546875" style="240" customWidth="1"/>
    <col min="12034" max="12034" width="59.5703125" style="240" customWidth="1"/>
    <col min="12035" max="12039" width="18.7109375" style="240" customWidth="1"/>
    <col min="12040" max="12041" width="10.7109375" style="240" customWidth="1"/>
    <col min="12042" max="12044" width="18.7109375" style="240" customWidth="1"/>
    <col min="12045" max="12288" width="9.140625" style="240"/>
    <col min="12289" max="12289" width="7.85546875" style="240" customWidth="1"/>
    <col min="12290" max="12290" width="59.5703125" style="240" customWidth="1"/>
    <col min="12291" max="12295" width="18.7109375" style="240" customWidth="1"/>
    <col min="12296" max="12297" width="10.7109375" style="240" customWidth="1"/>
    <col min="12298" max="12300" width="18.7109375" style="240" customWidth="1"/>
    <col min="12301" max="12544" width="9.140625" style="240"/>
    <col min="12545" max="12545" width="7.85546875" style="240" customWidth="1"/>
    <col min="12546" max="12546" width="59.5703125" style="240" customWidth="1"/>
    <col min="12547" max="12551" width="18.7109375" style="240" customWidth="1"/>
    <col min="12552" max="12553" width="10.7109375" style="240" customWidth="1"/>
    <col min="12554" max="12556" width="18.7109375" style="240" customWidth="1"/>
    <col min="12557" max="12800" width="9.140625" style="240"/>
    <col min="12801" max="12801" width="7.85546875" style="240" customWidth="1"/>
    <col min="12802" max="12802" width="59.5703125" style="240" customWidth="1"/>
    <col min="12803" max="12807" width="18.7109375" style="240" customWidth="1"/>
    <col min="12808" max="12809" width="10.7109375" style="240" customWidth="1"/>
    <col min="12810" max="12812" width="18.7109375" style="240" customWidth="1"/>
    <col min="12813" max="13056" width="9.140625" style="240"/>
    <col min="13057" max="13057" width="7.85546875" style="240" customWidth="1"/>
    <col min="13058" max="13058" width="59.5703125" style="240" customWidth="1"/>
    <col min="13059" max="13063" width="18.7109375" style="240" customWidth="1"/>
    <col min="13064" max="13065" width="10.7109375" style="240" customWidth="1"/>
    <col min="13066" max="13068" width="18.7109375" style="240" customWidth="1"/>
    <col min="13069" max="13312" width="9.140625" style="240"/>
    <col min="13313" max="13313" width="7.85546875" style="240" customWidth="1"/>
    <col min="13314" max="13314" width="59.5703125" style="240" customWidth="1"/>
    <col min="13315" max="13319" width="18.7109375" style="240" customWidth="1"/>
    <col min="13320" max="13321" width="10.7109375" style="240" customWidth="1"/>
    <col min="13322" max="13324" width="18.7109375" style="240" customWidth="1"/>
    <col min="13325" max="13568" width="9.140625" style="240"/>
    <col min="13569" max="13569" width="7.85546875" style="240" customWidth="1"/>
    <col min="13570" max="13570" width="59.5703125" style="240" customWidth="1"/>
    <col min="13571" max="13575" width="18.7109375" style="240" customWidth="1"/>
    <col min="13576" max="13577" width="10.7109375" style="240" customWidth="1"/>
    <col min="13578" max="13580" width="18.7109375" style="240" customWidth="1"/>
    <col min="13581" max="13824" width="9.140625" style="240"/>
    <col min="13825" max="13825" width="7.85546875" style="240" customWidth="1"/>
    <col min="13826" max="13826" width="59.5703125" style="240" customWidth="1"/>
    <col min="13827" max="13831" width="18.7109375" style="240" customWidth="1"/>
    <col min="13832" max="13833" width="10.7109375" style="240" customWidth="1"/>
    <col min="13834" max="13836" width="18.7109375" style="240" customWidth="1"/>
    <col min="13837" max="14080" width="9.140625" style="240"/>
    <col min="14081" max="14081" width="7.85546875" style="240" customWidth="1"/>
    <col min="14082" max="14082" width="59.5703125" style="240" customWidth="1"/>
    <col min="14083" max="14087" width="18.7109375" style="240" customWidth="1"/>
    <col min="14088" max="14089" width="10.7109375" style="240" customWidth="1"/>
    <col min="14090" max="14092" width="18.7109375" style="240" customWidth="1"/>
    <col min="14093" max="14336" width="9.140625" style="240"/>
    <col min="14337" max="14337" width="7.85546875" style="240" customWidth="1"/>
    <col min="14338" max="14338" width="59.5703125" style="240" customWidth="1"/>
    <col min="14339" max="14343" width="18.7109375" style="240" customWidth="1"/>
    <col min="14344" max="14345" width="10.7109375" style="240" customWidth="1"/>
    <col min="14346" max="14348" width="18.7109375" style="240" customWidth="1"/>
    <col min="14349" max="14592" width="9.140625" style="240"/>
    <col min="14593" max="14593" width="7.85546875" style="240" customWidth="1"/>
    <col min="14594" max="14594" width="59.5703125" style="240" customWidth="1"/>
    <col min="14595" max="14599" width="18.7109375" style="240" customWidth="1"/>
    <col min="14600" max="14601" width="10.7109375" style="240" customWidth="1"/>
    <col min="14602" max="14604" width="18.7109375" style="240" customWidth="1"/>
    <col min="14605" max="14848" width="9.140625" style="240"/>
    <col min="14849" max="14849" width="7.85546875" style="240" customWidth="1"/>
    <col min="14850" max="14850" width="59.5703125" style="240" customWidth="1"/>
    <col min="14851" max="14855" width="18.7109375" style="240" customWidth="1"/>
    <col min="14856" max="14857" width="10.7109375" style="240" customWidth="1"/>
    <col min="14858" max="14860" width="18.7109375" style="240" customWidth="1"/>
    <col min="14861" max="15104" width="9.140625" style="240"/>
    <col min="15105" max="15105" width="7.85546875" style="240" customWidth="1"/>
    <col min="15106" max="15106" width="59.5703125" style="240" customWidth="1"/>
    <col min="15107" max="15111" width="18.7109375" style="240" customWidth="1"/>
    <col min="15112" max="15113" width="10.7109375" style="240" customWidth="1"/>
    <col min="15114" max="15116" width="18.7109375" style="240" customWidth="1"/>
    <col min="15117" max="15360" width="9.140625" style="240"/>
    <col min="15361" max="15361" width="7.85546875" style="240" customWidth="1"/>
    <col min="15362" max="15362" width="59.5703125" style="240" customWidth="1"/>
    <col min="15363" max="15367" width="18.7109375" style="240" customWidth="1"/>
    <col min="15368" max="15369" width="10.7109375" style="240" customWidth="1"/>
    <col min="15370" max="15372" width="18.7109375" style="240" customWidth="1"/>
    <col min="15373" max="15616" width="9.140625" style="240"/>
    <col min="15617" max="15617" width="7.85546875" style="240" customWidth="1"/>
    <col min="15618" max="15618" width="59.5703125" style="240" customWidth="1"/>
    <col min="15619" max="15623" width="18.7109375" style="240" customWidth="1"/>
    <col min="15624" max="15625" width="10.7109375" style="240" customWidth="1"/>
    <col min="15626" max="15628" width="18.7109375" style="240" customWidth="1"/>
    <col min="15629" max="15872" width="9.140625" style="240"/>
    <col min="15873" max="15873" width="7.85546875" style="240" customWidth="1"/>
    <col min="15874" max="15874" width="59.5703125" style="240" customWidth="1"/>
    <col min="15875" max="15879" width="18.7109375" style="240" customWidth="1"/>
    <col min="15880" max="15881" width="10.7109375" style="240" customWidth="1"/>
    <col min="15882" max="15884" width="18.7109375" style="240" customWidth="1"/>
    <col min="15885" max="16128" width="9.140625" style="240"/>
    <col min="16129" max="16129" width="7.85546875" style="240" customWidth="1"/>
    <col min="16130" max="16130" width="59.5703125" style="240" customWidth="1"/>
    <col min="16131" max="16135" width="18.7109375" style="240" customWidth="1"/>
    <col min="16136" max="16137" width="10.7109375" style="240" customWidth="1"/>
    <col min="16138" max="16140" width="18.7109375" style="240" customWidth="1"/>
    <col min="16141" max="16384" width="9.140625" style="240"/>
  </cols>
  <sheetData>
    <row r="1" spans="1:12" ht="12" customHeight="1" x14ac:dyDescent="0.25"/>
    <row r="2" spans="1:12" x14ac:dyDescent="0.25">
      <c r="A2" s="241" t="s">
        <v>172</v>
      </c>
      <c r="B2" s="241"/>
      <c r="C2" s="241"/>
      <c r="D2" s="242"/>
      <c r="E2" s="242"/>
      <c r="F2" s="242"/>
    </row>
    <row r="3" spans="1:12" ht="20.25" customHeight="1" x14ac:dyDescent="0.3">
      <c r="A3" s="241" t="s">
        <v>304</v>
      </c>
      <c r="B3" s="243"/>
      <c r="C3" s="243"/>
      <c r="D3" s="244"/>
      <c r="E3" s="244"/>
      <c r="F3" s="244"/>
      <c r="G3" s="244"/>
      <c r="H3" s="244"/>
      <c r="I3" s="244"/>
      <c r="J3" s="244"/>
      <c r="K3" s="244"/>
      <c r="L3" s="244"/>
    </row>
    <row r="4" spans="1:12" ht="20.25" customHeight="1" x14ac:dyDescent="0.3">
      <c r="A4" s="241" t="s">
        <v>305</v>
      </c>
      <c r="B4" s="241"/>
      <c r="C4" s="241"/>
      <c r="D4" s="245"/>
      <c r="E4" s="245"/>
      <c r="F4" s="245"/>
      <c r="G4" s="244"/>
      <c r="H4" s="244"/>
      <c r="I4" s="244"/>
      <c r="J4" s="244"/>
      <c r="K4" s="244"/>
      <c r="L4" s="244"/>
    </row>
    <row r="5" spans="1:12" ht="20.25" customHeight="1" x14ac:dyDescent="0.3">
      <c r="A5" s="243"/>
      <c r="B5" s="243"/>
      <c r="C5" s="243"/>
      <c r="D5" s="244"/>
      <c r="E5" s="244"/>
      <c r="F5" s="244"/>
      <c r="G5" s="244"/>
      <c r="H5" s="244"/>
      <c r="I5" s="244"/>
      <c r="J5" s="244"/>
      <c r="K5" s="244"/>
      <c r="L5" s="244"/>
    </row>
    <row r="6" spans="1:12" ht="63.75" customHeight="1" x14ac:dyDescent="0.25">
      <c r="A6" s="247" t="s">
        <v>175</v>
      </c>
      <c r="B6" s="248"/>
      <c r="C6" s="249" t="s">
        <v>176</v>
      </c>
      <c r="D6" s="249" t="s">
        <v>306</v>
      </c>
      <c r="E6" s="249" t="s">
        <v>307</v>
      </c>
      <c r="F6" s="249" t="s">
        <v>178</v>
      </c>
      <c r="G6" s="249" t="s">
        <v>179</v>
      </c>
    </row>
    <row r="7" spans="1:12" s="254" customFormat="1" ht="18" customHeight="1" x14ac:dyDescent="0.25">
      <c r="A7" s="250" t="s">
        <v>308</v>
      </c>
      <c r="B7" s="251" t="s">
        <v>309</v>
      </c>
      <c r="C7" s="252">
        <f>SUBTOTAL(9,C8:C23)</f>
        <v>173450.78</v>
      </c>
      <c r="D7" s="252">
        <f>SUBTOTAL(9,D8:D23)</f>
        <v>634830.01</v>
      </c>
      <c r="E7" s="252">
        <f>SUBTOTAL(9,E8:E23)</f>
        <v>178940.72</v>
      </c>
      <c r="F7" s="253">
        <f>IF(C7&lt;&gt;0,E7/C7,"-")</f>
        <v>1.0316512845892074</v>
      </c>
      <c r="G7" s="253">
        <f>IF(D7&lt;&gt;0,E7/D7,"-")</f>
        <v>0.28187186676949944</v>
      </c>
      <c r="H7" s="240"/>
      <c r="I7" s="240"/>
      <c r="J7" s="240"/>
    </row>
    <row r="8" spans="1:12" s="254" customFormat="1" ht="20.25" hidden="1" customHeight="1" x14ac:dyDescent="0.25">
      <c r="A8" s="255"/>
      <c r="B8" s="255"/>
      <c r="C8" s="256"/>
      <c r="D8" s="256"/>
      <c r="E8" s="256"/>
      <c r="F8" s="257"/>
      <c r="G8" s="257"/>
      <c r="H8" s="240"/>
      <c r="I8" s="240"/>
      <c r="J8" s="240"/>
    </row>
    <row r="9" spans="1:12" s="262" customFormat="1" ht="409.6" hidden="1" customHeight="1" x14ac:dyDescent="0.25">
      <c r="A9" s="258" t="s">
        <v>204</v>
      </c>
      <c r="B9" s="259" t="s">
        <v>13</v>
      </c>
      <c r="C9" s="260">
        <f>SUBTOTAL(9,C10:C22)</f>
        <v>173450.78</v>
      </c>
      <c r="D9" s="260">
        <f>SUBTOTAL(9,D10:D22)</f>
        <v>634830.01</v>
      </c>
      <c r="E9" s="260">
        <f>SUBTOTAL(9,E10:E22)</f>
        <v>178940.72</v>
      </c>
      <c r="F9" s="261">
        <f>IF(C9&lt;&gt;0,E9/C9,"-")</f>
        <v>1.0316512845892074</v>
      </c>
      <c r="G9" s="261">
        <f>IF(D9&lt;&gt;0,E9/D9,"-")</f>
        <v>0.28187186676949944</v>
      </c>
      <c r="H9" s="240"/>
      <c r="I9" s="240"/>
      <c r="J9" s="240"/>
    </row>
    <row r="10" spans="1:12" ht="20.25" hidden="1" customHeight="1" x14ac:dyDescent="0.3">
      <c r="A10" s="244"/>
      <c r="B10" s="244"/>
      <c r="C10" s="263"/>
      <c r="D10" s="263"/>
      <c r="E10" s="263"/>
      <c r="F10" s="264"/>
      <c r="G10" s="264"/>
    </row>
    <row r="11" spans="1:12" ht="409.6" hidden="1" customHeight="1" x14ac:dyDescent="0.25">
      <c r="A11" s="265" t="s">
        <v>205</v>
      </c>
      <c r="B11" s="266" t="s">
        <v>206</v>
      </c>
      <c r="C11" s="267">
        <f>SUBTOTAL(9,C12:C21)</f>
        <v>173450.78</v>
      </c>
      <c r="D11" s="267">
        <f>SUBTOTAL(9,D12:D21)</f>
        <v>634830.01</v>
      </c>
      <c r="E11" s="267">
        <f>SUBTOTAL(9,E12:E21)</f>
        <v>178940.72</v>
      </c>
      <c r="F11" s="268">
        <f>IF(C11&lt;&gt;0,E11/C11,"-")</f>
        <v>1.0316512845892074</v>
      </c>
      <c r="G11" s="268">
        <f>IF(D11&lt;&gt;0,E11/D11,"-")</f>
        <v>0.28187186676949944</v>
      </c>
    </row>
    <row r="12" spans="1:12" ht="20.25" hidden="1" customHeight="1" x14ac:dyDescent="0.3">
      <c r="A12" s="244"/>
      <c r="B12" s="244"/>
      <c r="C12" s="263"/>
      <c r="D12" s="263"/>
      <c r="E12" s="263"/>
      <c r="F12" s="264"/>
      <c r="G12" s="264"/>
    </row>
    <row r="13" spans="1:12" s="273" customFormat="1" ht="409.6" hidden="1" customHeight="1" x14ac:dyDescent="0.25">
      <c r="A13" s="269" t="s">
        <v>205</v>
      </c>
      <c r="B13" s="270" t="s">
        <v>206</v>
      </c>
      <c r="C13" s="271">
        <f>SUBTOTAL(9,C14:C20)</f>
        <v>173450.78</v>
      </c>
      <c r="D13" s="271">
        <f>SUBTOTAL(9,D14:D20)</f>
        <v>634830.01</v>
      </c>
      <c r="E13" s="271">
        <f>SUBTOTAL(9,E14:E20)</f>
        <v>178940.72</v>
      </c>
      <c r="F13" s="272">
        <f>IF(C13&lt;&gt;0,E13/C13,"-")</f>
        <v>1.0316512845892074</v>
      </c>
      <c r="G13" s="272">
        <f>IF(D13&lt;&gt;0,E13/D13,"-")</f>
        <v>0.28187186676949944</v>
      </c>
      <c r="H13" s="240"/>
      <c r="I13" s="240"/>
      <c r="J13" s="240"/>
    </row>
    <row r="14" spans="1:12" ht="20.25" hidden="1" customHeight="1" x14ac:dyDescent="0.3">
      <c r="A14" s="244"/>
      <c r="B14" s="244"/>
      <c r="C14" s="263"/>
      <c r="D14" s="263"/>
      <c r="E14" s="263"/>
      <c r="F14" s="264"/>
      <c r="G14" s="264"/>
    </row>
    <row r="15" spans="1:12" s="278" customFormat="1" ht="409.6" hidden="1" customHeight="1" x14ac:dyDescent="0.25">
      <c r="A15" s="274" t="s">
        <v>205</v>
      </c>
      <c r="B15" s="275" t="s">
        <v>206</v>
      </c>
      <c r="C15" s="276">
        <f>SUBTOTAL(9,C16:C19)</f>
        <v>173450.78</v>
      </c>
      <c r="D15" s="276">
        <f>SUBTOTAL(9,D16:D19)</f>
        <v>634830.01</v>
      </c>
      <c r="E15" s="276">
        <f>SUBTOTAL(9,E16:E19)</f>
        <v>178940.72</v>
      </c>
      <c r="F15" s="277">
        <f>IF(C15&lt;&gt;0,E15/C15,"-")</f>
        <v>1.0316512845892074</v>
      </c>
      <c r="G15" s="277">
        <f>IF(D15&lt;&gt;0,E15/D15,"-")</f>
        <v>0.28187186676949944</v>
      </c>
      <c r="H15" s="240"/>
      <c r="I15" s="240"/>
      <c r="J15" s="240"/>
    </row>
    <row r="16" spans="1:12" ht="20.25" hidden="1" customHeight="1" x14ac:dyDescent="0.3">
      <c r="A16" s="244"/>
      <c r="B16" s="244"/>
      <c r="C16" s="263"/>
      <c r="D16" s="263"/>
      <c r="E16" s="263"/>
      <c r="F16" s="264"/>
      <c r="G16" s="264"/>
    </row>
    <row r="17" spans="1:10" s="278" customFormat="1" ht="15" customHeight="1" x14ac:dyDescent="0.25">
      <c r="A17" s="279" t="s">
        <v>207</v>
      </c>
      <c r="B17" s="280" t="s">
        <v>208</v>
      </c>
      <c r="C17" s="281">
        <v>173450.78</v>
      </c>
      <c r="D17" s="281">
        <v>329079.23</v>
      </c>
      <c r="E17" s="281">
        <v>165180.12</v>
      </c>
      <c r="F17" s="282">
        <f>IF(C17&lt;&gt;0,E17/C17,"-")</f>
        <v>0.95231696277180189</v>
      </c>
      <c r="G17" s="282">
        <f>IF(D17&lt;&gt;0,E17/D17,"-")</f>
        <v>0.50194635498569751</v>
      </c>
      <c r="H17" s="240"/>
      <c r="I17" s="240"/>
      <c r="J17" s="240"/>
    </row>
    <row r="18" spans="1:10" s="278" customFormat="1" ht="15" customHeight="1" x14ac:dyDescent="0.25">
      <c r="A18" s="279" t="s">
        <v>209</v>
      </c>
      <c r="B18" s="280" t="s">
        <v>210</v>
      </c>
      <c r="C18" s="281">
        <v>0</v>
      </c>
      <c r="D18" s="281">
        <v>305750.78000000003</v>
      </c>
      <c r="E18" s="281">
        <v>13760.6</v>
      </c>
      <c r="F18" s="282" t="str">
        <f>IF(C18&lt;&gt;0,E18/C18,"-")</f>
        <v>-</v>
      </c>
      <c r="G18" s="282">
        <f>IF(D18&lt;&gt;0,E18/D18,"-")</f>
        <v>4.5005935880196281E-2</v>
      </c>
      <c r="H18" s="240"/>
      <c r="I18" s="240"/>
      <c r="J18" s="240"/>
    </row>
    <row r="19" spans="1:10" ht="20.25" hidden="1" customHeight="1" x14ac:dyDescent="0.3">
      <c r="A19" s="255"/>
      <c r="B19" s="283"/>
      <c r="C19" s="256"/>
      <c r="D19" s="263"/>
      <c r="E19" s="263"/>
      <c r="F19" s="264"/>
      <c r="G19" s="264"/>
    </row>
    <row r="20" spans="1:10" ht="20.25" hidden="1" customHeight="1" x14ac:dyDescent="0.3">
      <c r="A20" s="255"/>
      <c r="B20" s="283"/>
      <c r="C20" s="256"/>
      <c r="D20" s="263"/>
      <c r="E20" s="263"/>
      <c r="F20" s="264"/>
      <c r="G20" s="264"/>
    </row>
    <row r="21" spans="1:10" ht="20.25" hidden="1" customHeight="1" x14ac:dyDescent="0.3">
      <c r="A21" s="255"/>
      <c r="B21" s="283"/>
      <c r="C21" s="256"/>
      <c r="D21" s="263"/>
      <c r="E21" s="263"/>
      <c r="F21" s="264"/>
      <c r="G21" s="264"/>
    </row>
    <row r="22" spans="1:10" ht="20.25" hidden="1" customHeight="1" x14ac:dyDescent="0.3">
      <c r="A22" s="255"/>
      <c r="B22" s="283"/>
      <c r="C22" s="256"/>
      <c r="D22" s="263"/>
      <c r="E22" s="263"/>
      <c r="F22" s="264"/>
      <c r="G22" s="264"/>
    </row>
    <row r="23" spans="1:10" ht="20.25" hidden="1" customHeight="1" x14ac:dyDescent="0.3">
      <c r="A23" s="244"/>
      <c r="B23" s="244"/>
      <c r="C23" s="263"/>
      <c r="D23" s="263"/>
      <c r="E23" s="263"/>
      <c r="F23" s="264"/>
      <c r="G23" s="264"/>
    </row>
    <row r="24" spans="1:10" s="254" customFormat="1" ht="18" customHeight="1" x14ac:dyDescent="0.25">
      <c r="A24" s="250" t="s">
        <v>217</v>
      </c>
      <c r="B24" s="251" t="s">
        <v>37</v>
      </c>
      <c r="C24" s="252">
        <f>SUBTOTAL(9,C25:C40)</f>
        <v>44828.4</v>
      </c>
      <c r="D24" s="252">
        <f>SUBTOTAL(9,D25:D40)</f>
        <v>66361.41</v>
      </c>
      <c r="E24" s="252">
        <f>SUBTOTAL(9,E25:E40)</f>
        <v>53944.160000000003</v>
      </c>
      <c r="F24" s="253">
        <f>IF(C24&lt;&gt;0,E24/C24,"-")</f>
        <v>1.203347877684682</v>
      </c>
      <c r="G24" s="253">
        <f>IF(D24&lt;&gt;0,E24/D24,"-")</f>
        <v>0.81288447608331404</v>
      </c>
      <c r="H24" s="240"/>
      <c r="I24" s="240"/>
      <c r="J24" s="240"/>
    </row>
    <row r="25" spans="1:10" s="254" customFormat="1" ht="20.25" hidden="1" customHeight="1" x14ac:dyDescent="0.25">
      <c r="A25" s="255"/>
      <c r="B25" s="255"/>
      <c r="C25" s="256"/>
      <c r="D25" s="256"/>
      <c r="E25" s="256"/>
      <c r="F25" s="257"/>
      <c r="G25" s="257"/>
      <c r="H25" s="240"/>
      <c r="I25" s="240"/>
      <c r="J25" s="240"/>
    </row>
    <row r="26" spans="1:10" s="262" customFormat="1" ht="409.6" hidden="1" customHeight="1" x14ac:dyDescent="0.25">
      <c r="A26" s="258" t="s">
        <v>197</v>
      </c>
      <c r="B26" s="259" t="s">
        <v>16</v>
      </c>
      <c r="C26" s="260">
        <f>SUBTOTAL(9,C27:C39)</f>
        <v>44828.4</v>
      </c>
      <c r="D26" s="260">
        <f>SUBTOTAL(9,D27:D39)</f>
        <v>66361.41</v>
      </c>
      <c r="E26" s="260">
        <f>SUBTOTAL(9,E27:E39)</f>
        <v>53944.160000000003</v>
      </c>
      <c r="F26" s="261">
        <f>IF(C26&lt;&gt;0,E26/C26,"-")</f>
        <v>1.203347877684682</v>
      </c>
      <c r="G26" s="261">
        <f>IF(D26&lt;&gt;0,E26/D26,"-")</f>
        <v>0.81288447608331404</v>
      </c>
      <c r="H26" s="240"/>
      <c r="I26" s="240"/>
      <c r="J26" s="240"/>
    </row>
    <row r="27" spans="1:10" ht="20.25" hidden="1" customHeight="1" x14ac:dyDescent="0.3">
      <c r="A27" s="244"/>
      <c r="B27" s="244"/>
      <c r="C27" s="263"/>
      <c r="D27" s="263"/>
      <c r="E27" s="263"/>
      <c r="F27" s="264"/>
      <c r="G27" s="264"/>
    </row>
    <row r="28" spans="1:10" ht="409.6" hidden="1" customHeight="1" x14ac:dyDescent="0.25">
      <c r="A28" s="265" t="s">
        <v>198</v>
      </c>
      <c r="B28" s="266" t="s">
        <v>54</v>
      </c>
      <c r="C28" s="267">
        <f>SUBTOTAL(9,C29:C38)</f>
        <v>44828.4</v>
      </c>
      <c r="D28" s="267">
        <f>SUBTOTAL(9,D29:D38)</f>
        <v>66361.41</v>
      </c>
      <c r="E28" s="267">
        <f>SUBTOTAL(9,E29:E38)</f>
        <v>53944.160000000003</v>
      </c>
      <c r="F28" s="268">
        <f>IF(C28&lt;&gt;0,E28/C28,"-")</f>
        <v>1.203347877684682</v>
      </c>
      <c r="G28" s="268">
        <f>IF(D28&lt;&gt;0,E28/D28,"-")</f>
        <v>0.81288447608331404</v>
      </c>
    </row>
    <row r="29" spans="1:10" ht="20.25" hidden="1" customHeight="1" x14ac:dyDescent="0.3">
      <c r="A29" s="244"/>
      <c r="B29" s="244"/>
      <c r="C29" s="263"/>
      <c r="D29" s="263"/>
      <c r="E29" s="263"/>
      <c r="F29" s="264"/>
      <c r="G29" s="264"/>
    </row>
    <row r="30" spans="1:10" s="273" customFormat="1" ht="409.6" hidden="1" customHeight="1" x14ac:dyDescent="0.25">
      <c r="A30" s="269" t="s">
        <v>198</v>
      </c>
      <c r="B30" s="270" t="s">
        <v>54</v>
      </c>
      <c r="C30" s="271">
        <f>SUBTOTAL(9,C31:C37)</f>
        <v>44828.4</v>
      </c>
      <c r="D30" s="271">
        <f>SUBTOTAL(9,D31:D37)</f>
        <v>66361.41</v>
      </c>
      <c r="E30" s="271">
        <f>SUBTOTAL(9,E31:E37)</f>
        <v>53944.160000000003</v>
      </c>
      <c r="F30" s="272">
        <f>IF(C30&lt;&gt;0,E30/C30,"-")</f>
        <v>1.203347877684682</v>
      </c>
      <c r="G30" s="272">
        <f>IF(D30&lt;&gt;0,E30/D30,"-")</f>
        <v>0.81288447608331404</v>
      </c>
      <c r="H30" s="240"/>
      <c r="I30" s="240"/>
      <c r="J30" s="240"/>
    </row>
    <row r="31" spans="1:10" ht="20.25" hidden="1" customHeight="1" x14ac:dyDescent="0.3">
      <c r="A31" s="244"/>
      <c r="B31" s="244"/>
      <c r="C31" s="263"/>
      <c r="D31" s="263"/>
      <c r="E31" s="263"/>
      <c r="F31" s="264"/>
      <c r="G31" s="264"/>
    </row>
    <row r="32" spans="1:10" s="278" customFormat="1" ht="409.6" hidden="1" customHeight="1" x14ac:dyDescent="0.25">
      <c r="A32" s="274" t="s">
        <v>198</v>
      </c>
      <c r="B32" s="275" t="s">
        <v>54</v>
      </c>
      <c r="C32" s="276">
        <f>SUBTOTAL(9,C33:C36)</f>
        <v>44828.4</v>
      </c>
      <c r="D32" s="276">
        <f>SUBTOTAL(9,D33:D36)</f>
        <v>66361.41</v>
      </c>
      <c r="E32" s="276">
        <f>SUBTOTAL(9,E33:E36)</f>
        <v>53944.160000000003</v>
      </c>
      <c r="F32" s="277">
        <f>IF(C32&lt;&gt;0,E32/C32,"-")</f>
        <v>1.203347877684682</v>
      </c>
      <c r="G32" s="277">
        <f>IF(D32&lt;&gt;0,E32/D32,"-")</f>
        <v>0.81288447608331404</v>
      </c>
      <c r="H32" s="240"/>
      <c r="I32" s="240"/>
      <c r="J32" s="240"/>
    </row>
    <row r="33" spans="1:10" ht="20.25" hidden="1" customHeight="1" x14ac:dyDescent="0.3">
      <c r="A33" s="244"/>
      <c r="B33" s="244"/>
      <c r="C33" s="263"/>
      <c r="D33" s="263"/>
      <c r="E33" s="263"/>
      <c r="F33" s="264"/>
      <c r="G33" s="264"/>
    </row>
    <row r="34" spans="1:10" s="278" customFormat="1" ht="15" customHeight="1" x14ac:dyDescent="0.25">
      <c r="A34" s="279" t="s">
        <v>199</v>
      </c>
      <c r="B34" s="280" t="s">
        <v>200</v>
      </c>
      <c r="C34" s="281">
        <v>1322.94</v>
      </c>
      <c r="D34" s="281">
        <v>2654.46</v>
      </c>
      <c r="E34" s="281">
        <v>2504.25</v>
      </c>
      <c r="F34" s="282">
        <f>IF(C34&lt;&gt;0,E34/C34,"-")</f>
        <v>1.8929429906118191</v>
      </c>
      <c r="G34" s="282">
        <f>IF(D34&lt;&gt;0,E34/D34,"-")</f>
        <v>0.94341221943446119</v>
      </c>
      <c r="H34" s="240"/>
      <c r="I34" s="240"/>
      <c r="J34" s="240"/>
    </row>
    <row r="35" spans="1:10" s="278" customFormat="1" ht="15" customHeight="1" x14ac:dyDescent="0.25">
      <c r="A35" s="279" t="s">
        <v>201</v>
      </c>
      <c r="B35" s="280" t="s">
        <v>202</v>
      </c>
      <c r="C35" s="281">
        <v>43505.46</v>
      </c>
      <c r="D35" s="281">
        <v>63706.95</v>
      </c>
      <c r="E35" s="281">
        <v>51439.91</v>
      </c>
      <c r="F35" s="282">
        <f>IF(C35&lt;&gt;0,E35/C35,"-")</f>
        <v>1.1823782578094797</v>
      </c>
      <c r="G35" s="282">
        <f>IF(D35&lt;&gt;0,E35/D35,"-")</f>
        <v>0.80744581242705871</v>
      </c>
      <c r="H35" s="240"/>
      <c r="I35" s="240"/>
      <c r="J35" s="240"/>
    </row>
    <row r="36" spans="1:10" ht="20.25" hidden="1" customHeight="1" x14ac:dyDescent="0.3">
      <c r="A36" s="255"/>
      <c r="B36" s="283"/>
      <c r="C36" s="256"/>
      <c r="D36" s="263"/>
      <c r="E36" s="263"/>
      <c r="F36" s="264"/>
      <c r="G36" s="264"/>
    </row>
    <row r="37" spans="1:10" ht="20.25" hidden="1" customHeight="1" x14ac:dyDescent="0.3">
      <c r="A37" s="255"/>
      <c r="B37" s="283"/>
      <c r="C37" s="256"/>
      <c r="D37" s="263"/>
      <c r="E37" s="263"/>
      <c r="F37" s="264"/>
      <c r="G37" s="264"/>
    </row>
    <row r="38" spans="1:10" ht="20.25" hidden="1" customHeight="1" x14ac:dyDescent="0.3">
      <c r="A38" s="255"/>
      <c r="B38" s="283"/>
      <c r="C38" s="256"/>
      <c r="D38" s="263"/>
      <c r="E38" s="263"/>
      <c r="F38" s="264"/>
      <c r="G38" s="264"/>
    </row>
    <row r="39" spans="1:10" ht="20.25" hidden="1" customHeight="1" x14ac:dyDescent="0.3">
      <c r="A39" s="255"/>
      <c r="B39" s="283"/>
      <c r="C39" s="256"/>
      <c r="D39" s="263"/>
      <c r="E39" s="263"/>
      <c r="F39" s="264"/>
      <c r="G39" s="264"/>
    </row>
    <row r="40" spans="1:10" ht="20.25" hidden="1" customHeight="1" x14ac:dyDescent="0.3">
      <c r="A40" s="244"/>
      <c r="B40" s="244"/>
      <c r="C40" s="263"/>
      <c r="D40" s="263"/>
      <c r="E40" s="263"/>
      <c r="F40" s="264"/>
      <c r="G40" s="264"/>
    </row>
    <row r="41" spans="1:10" ht="15.75" customHeight="1" x14ac:dyDescent="0.25">
      <c r="A41" s="279">
        <v>6631</v>
      </c>
      <c r="B41" s="280" t="s">
        <v>310</v>
      </c>
      <c r="C41" s="281">
        <v>3505.42</v>
      </c>
      <c r="D41" s="281"/>
      <c r="E41" s="281"/>
      <c r="F41" s="282"/>
      <c r="G41" s="282"/>
    </row>
    <row r="42" spans="1:10" s="254" customFormat="1" ht="18" customHeight="1" x14ac:dyDescent="0.25">
      <c r="A42" s="250" t="s">
        <v>311</v>
      </c>
      <c r="B42" s="251" t="s">
        <v>312</v>
      </c>
      <c r="C42" s="252">
        <f>SUBTOTAL(9,C43:C72)</f>
        <v>119594.90000000001</v>
      </c>
      <c r="D42" s="252">
        <f>SUBTOTAL(9,D43:D72)</f>
        <v>265465.23</v>
      </c>
      <c r="E42" s="252">
        <f>SUBTOTAL(9,E43:E72)</f>
        <v>160656.75</v>
      </c>
      <c r="F42" s="253">
        <f>IF(C42&lt;&gt;0,E42/C42,"-")</f>
        <v>1.3433411458180908</v>
      </c>
      <c r="G42" s="253">
        <f>IF(D42&lt;&gt;0,E42/D42,"-")</f>
        <v>0.6051894253722041</v>
      </c>
      <c r="H42" s="240"/>
      <c r="I42" s="240"/>
      <c r="J42" s="240"/>
    </row>
    <row r="43" spans="1:10" s="254" customFormat="1" ht="20.25" hidden="1" customHeight="1" x14ac:dyDescent="0.25">
      <c r="A43" s="255"/>
      <c r="B43" s="255"/>
      <c r="C43" s="256"/>
      <c r="D43" s="256"/>
      <c r="E43" s="256"/>
      <c r="F43" s="257"/>
      <c r="G43" s="257"/>
      <c r="H43" s="240"/>
      <c r="I43" s="240"/>
      <c r="J43" s="240"/>
    </row>
    <row r="44" spans="1:10" s="262" customFormat="1" ht="409.6" hidden="1" customHeight="1" x14ac:dyDescent="0.25">
      <c r="A44" s="258" t="s">
        <v>186</v>
      </c>
      <c r="B44" s="259" t="s">
        <v>52</v>
      </c>
      <c r="C44" s="260">
        <f>SUBTOTAL(9,C45:C57)</f>
        <v>5.21</v>
      </c>
      <c r="D44" s="260">
        <f>SUBTOTAL(9,D45:D57)</f>
        <v>19.64</v>
      </c>
      <c r="E44" s="260">
        <f>SUBTOTAL(9,E45:E57)</f>
        <v>0.49</v>
      </c>
      <c r="F44" s="261">
        <f>IF(C44&lt;&gt;0,E44/C44,"-")</f>
        <v>9.4049904030710174E-2</v>
      </c>
      <c r="G44" s="261">
        <f>IF(D44&lt;&gt;0,E44/D44,"-")</f>
        <v>2.4949083503054987E-2</v>
      </c>
      <c r="H44" s="240"/>
      <c r="I44" s="240"/>
      <c r="J44" s="240"/>
    </row>
    <row r="45" spans="1:10" ht="20.25" hidden="1" customHeight="1" x14ac:dyDescent="0.3">
      <c r="A45" s="244"/>
      <c r="B45" s="244"/>
      <c r="C45" s="263"/>
      <c r="D45" s="263"/>
      <c r="E45" s="263"/>
      <c r="F45" s="264"/>
      <c r="G45" s="264"/>
    </row>
    <row r="46" spans="1:10" ht="409.6" hidden="1" customHeight="1" x14ac:dyDescent="0.25">
      <c r="A46" s="265" t="s">
        <v>187</v>
      </c>
      <c r="B46" s="266" t="s">
        <v>53</v>
      </c>
      <c r="C46" s="267">
        <f>SUBTOTAL(9,C47:C56)</f>
        <v>5.21</v>
      </c>
      <c r="D46" s="267">
        <f>SUBTOTAL(9,D47:D56)</f>
        <v>19.64</v>
      </c>
      <c r="E46" s="267">
        <f>SUBTOTAL(9,E47:E56)</f>
        <v>0.49</v>
      </c>
      <c r="F46" s="268">
        <f>IF(C46&lt;&gt;0,E46/C46,"-")</f>
        <v>9.4049904030710174E-2</v>
      </c>
      <c r="G46" s="268">
        <f>IF(D46&lt;&gt;0,E46/D46,"-")</f>
        <v>2.4949083503054987E-2</v>
      </c>
    </row>
    <row r="47" spans="1:10" ht="20.25" hidden="1" customHeight="1" x14ac:dyDescent="0.3">
      <c r="A47" s="244"/>
      <c r="B47" s="244"/>
      <c r="C47" s="263"/>
      <c r="D47" s="263"/>
      <c r="E47" s="263"/>
      <c r="F47" s="264"/>
      <c r="G47" s="264"/>
    </row>
    <row r="48" spans="1:10" s="273" customFormat="1" ht="409.6" hidden="1" customHeight="1" x14ac:dyDescent="0.25">
      <c r="A48" s="269" t="s">
        <v>187</v>
      </c>
      <c r="B48" s="270" t="s">
        <v>53</v>
      </c>
      <c r="C48" s="271">
        <f>SUBTOTAL(9,C49:C55)</f>
        <v>5.21</v>
      </c>
      <c r="D48" s="271">
        <f>SUBTOTAL(9,D49:D55)</f>
        <v>19.64</v>
      </c>
      <c r="E48" s="271">
        <f>SUBTOTAL(9,E49:E55)</f>
        <v>0.49</v>
      </c>
      <c r="F48" s="272">
        <f>IF(C48&lt;&gt;0,E48/C48,"-")</f>
        <v>9.4049904030710174E-2</v>
      </c>
      <c r="G48" s="272">
        <f>IF(D48&lt;&gt;0,E48/D48,"-")</f>
        <v>2.4949083503054987E-2</v>
      </c>
      <c r="H48" s="240"/>
      <c r="I48" s="240"/>
      <c r="J48" s="240"/>
    </row>
    <row r="49" spans="1:10" ht="20.25" hidden="1" customHeight="1" x14ac:dyDescent="0.3">
      <c r="A49" s="244"/>
      <c r="B49" s="244"/>
      <c r="C49" s="263"/>
      <c r="D49" s="263"/>
      <c r="E49" s="263"/>
      <c r="F49" s="264"/>
      <c r="G49" s="264"/>
    </row>
    <row r="50" spans="1:10" s="278" customFormat="1" ht="409.6" hidden="1" customHeight="1" x14ac:dyDescent="0.25">
      <c r="A50" s="274" t="s">
        <v>187</v>
      </c>
      <c r="B50" s="275" t="s">
        <v>53</v>
      </c>
      <c r="C50" s="276">
        <f>SUBTOTAL(9,C51:C54)</f>
        <v>5.21</v>
      </c>
      <c r="D50" s="276">
        <f>SUBTOTAL(9,D51:D54)</f>
        <v>19.64</v>
      </c>
      <c r="E50" s="276">
        <f>SUBTOTAL(9,E51:E54)</f>
        <v>0.49</v>
      </c>
      <c r="F50" s="277">
        <f>IF(C50&lt;&gt;0,E50/C50,"-")</f>
        <v>9.4049904030710174E-2</v>
      </c>
      <c r="G50" s="277">
        <f>IF(D50&lt;&gt;0,E50/D50,"-")</f>
        <v>2.4949083503054987E-2</v>
      </c>
      <c r="H50" s="240"/>
      <c r="I50" s="240"/>
      <c r="J50" s="240"/>
    </row>
    <row r="51" spans="1:10" ht="20.25" hidden="1" customHeight="1" x14ac:dyDescent="0.3">
      <c r="A51" s="244"/>
      <c r="B51" s="244"/>
      <c r="C51" s="263"/>
      <c r="D51" s="263"/>
      <c r="E51" s="263"/>
      <c r="F51" s="264"/>
      <c r="G51" s="264"/>
    </row>
    <row r="52" spans="1:10" s="278" customFormat="1" ht="15" customHeight="1" x14ac:dyDescent="0.25">
      <c r="A52" s="279" t="s">
        <v>188</v>
      </c>
      <c r="B52" s="280" t="s">
        <v>189</v>
      </c>
      <c r="C52" s="281">
        <v>2.92</v>
      </c>
      <c r="D52" s="281">
        <v>17.25</v>
      </c>
      <c r="E52" s="281">
        <v>0</v>
      </c>
      <c r="F52" s="282">
        <f>IF(C52&lt;&gt;0,E52/C52,"-")</f>
        <v>0</v>
      </c>
      <c r="G52" s="282">
        <f>IF(D52&lt;&gt;0,E52/D52,"-")</f>
        <v>0</v>
      </c>
      <c r="H52" s="240"/>
      <c r="I52" s="240"/>
      <c r="J52" s="240"/>
    </row>
    <row r="53" spans="1:10" s="278" customFormat="1" ht="15" customHeight="1" x14ac:dyDescent="0.25">
      <c r="A53" s="279" t="s">
        <v>190</v>
      </c>
      <c r="B53" s="280" t="s">
        <v>191</v>
      </c>
      <c r="C53" s="281">
        <v>2.29</v>
      </c>
      <c r="D53" s="281">
        <v>2.39</v>
      </c>
      <c r="E53" s="281">
        <v>0.49</v>
      </c>
      <c r="F53" s="282">
        <f>IF(C53&lt;&gt;0,E53/C53,"-")</f>
        <v>0.21397379912663755</v>
      </c>
      <c r="G53" s="282">
        <f>IF(D53&lt;&gt;0,E53/D53,"-")</f>
        <v>0.20502092050209203</v>
      </c>
      <c r="H53" s="240"/>
      <c r="I53" s="240"/>
      <c r="J53" s="240"/>
    </row>
    <row r="54" spans="1:10" ht="20.25" hidden="1" customHeight="1" x14ac:dyDescent="0.3">
      <c r="A54" s="255"/>
      <c r="B54" s="283"/>
      <c r="C54" s="256"/>
      <c r="D54" s="263"/>
      <c r="E54" s="263"/>
      <c r="F54" s="264"/>
      <c r="G54" s="264"/>
    </row>
    <row r="55" spans="1:10" ht="20.25" hidden="1" customHeight="1" x14ac:dyDescent="0.3">
      <c r="A55" s="255"/>
      <c r="B55" s="283"/>
      <c r="C55" s="256"/>
      <c r="D55" s="263"/>
      <c r="E55" s="263"/>
      <c r="F55" s="264"/>
      <c r="G55" s="264"/>
    </row>
    <row r="56" spans="1:10" ht="20.25" hidden="1" customHeight="1" x14ac:dyDescent="0.3">
      <c r="A56" s="255"/>
      <c r="B56" s="283"/>
      <c r="C56" s="256"/>
      <c r="D56" s="263"/>
      <c r="E56" s="263"/>
      <c r="F56" s="264"/>
      <c r="G56" s="264"/>
    </row>
    <row r="57" spans="1:10" ht="20.25" hidden="1" customHeight="1" x14ac:dyDescent="0.3">
      <c r="A57" s="255"/>
      <c r="B57" s="283"/>
      <c r="C57" s="256"/>
      <c r="D57" s="263"/>
      <c r="E57" s="263"/>
      <c r="F57" s="264"/>
      <c r="G57" s="264"/>
    </row>
    <row r="58" spans="1:10" s="262" customFormat="1" ht="409.6" hidden="1" customHeight="1" x14ac:dyDescent="0.25">
      <c r="A58" s="258" t="s">
        <v>193</v>
      </c>
      <c r="B58" s="259" t="s">
        <v>194</v>
      </c>
      <c r="C58" s="260">
        <f>SUBTOTAL(9,C59:C71)</f>
        <v>119589.69</v>
      </c>
      <c r="D58" s="260">
        <f>SUBTOTAL(9,D59:D71)</f>
        <v>265445.58999999997</v>
      </c>
      <c r="E58" s="260">
        <f>SUBTOTAL(9,E59:E71)</f>
        <v>160656.26</v>
      </c>
      <c r="F58" s="261">
        <f>IF(C58&lt;&gt;0,E58/C58,"-")</f>
        <v>1.3433955719761461</v>
      </c>
      <c r="G58" s="261">
        <f>IF(D58&lt;&gt;0,E58/D58,"-")</f>
        <v>0.60523235665734743</v>
      </c>
      <c r="H58" s="240"/>
      <c r="I58" s="240"/>
      <c r="J58" s="240"/>
    </row>
    <row r="59" spans="1:10" ht="20.25" hidden="1" customHeight="1" x14ac:dyDescent="0.3">
      <c r="A59" s="244"/>
      <c r="B59" s="244"/>
      <c r="C59" s="263"/>
      <c r="D59" s="263"/>
      <c r="E59" s="263"/>
      <c r="F59" s="264"/>
      <c r="G59" s="264"/>
    </row>
    <row r="60" spans="1:10" ht="409.6" hidden="1" customHeight="1" x14ac:dyDescent="0.25">
      <c r="A60" s="265" t="s">
        <v>195</v>
      </c>
      <c r="B60" s="266" t="s">
        <v>57</v>
      </c>
      <c r="C60" s="267">
        <f>SUBTOTAL(9,C61:C70)</f>
        <v>119589.69</v>
      </c>
      <c r="D60" s="267">
        <f>SUBTOTAL(9,D61:D70)</f>
        <v>265445.58999999997</v>
      </c>
      <c r="E60" s="267">
        <f>SUBTOTAL(9,E61:E70)</f>
        <v>160656.26</v>
      </c>
      <c r="F60" s="268">
        <f>IF(C60&lt;&gt;0,E60/C60,"-")</f>
        <v>1.3433955719761461</v>
      </c>
      <c r="G60" s="268">
        <f>IF(D60&lt;&gt;0,E60/D60,"-")</f>
        <v>0.60523235665734743</v>
      </c>
    </row>
    <row r="61" spans="1:10" ht="20.25" hidden="1" customHeight="1" x14ac:dyDescent="0.3">
      <c r="A61" s="244"/>
      <c r="B61" s="244"/>
      <c r="C61" s="263"/>
      <c r="D61" s="263"/>
      <c r="E61" s="263"/>
      <c r="F61" s="264"/>
      <c r="G61" s="264"/>
    </row>
    <row r="62" spans="1:10" s="273" customFormat="1" ht="409.6" hidden="1" customHeight="1" x14ac:dyDescent="0.25">
      <c r="A62" s="269" t="s">
        <v>195</v>
      </c>
      <c r="B62" s="270" t="s">
        <v>57</v>
      </c>
      <c r="C62" s="271">
        <f>SUBTOTAL(9,C63:C69)</f>
        <v>119589.69</v>
      </c>
      <c r="D62" s="271">
        <f>SUBTOTAL(9,D63:D69)</f>
        <v>265445.58999999997</v>
      </c>
      <c r="E62" s="271">
        <f>SUBTOTAL(9,E63:E69)</f>
        <v>160656.26</v>
      </c>
      <c r="F62" s="272">
        <f>IF(C62&lt;&gt;0,E62/C62,"-")</f>
        <v>1.3433955719761461</v>
      </c>
      <c r="G62" s="272">
        <f>IF(D62&lt;&gt;0,E62/D62,"-")</f>
        <v>0.60523235665734743</v>
      </c>
      <c r="H62" s="240"/>
      <c r="I62" s="240"/>
      <c r="J62" s="240"/>
    </row>
    <row r="63" spans="1:10" ht="20.25" hidden="1" customHeight="1" x14ac:dyDescent="0.3">
      <c r="A63" s="244"/>
      <c r="B63" s="244"/>
      <c r="C63" s="263"/>
      <c r="D63" s="263"/>
      <c r="E63" s="263"/>
      <c r="F63" s="264"/>
      <c r="G63" s="264"/>
    </row>
    <row r="64" spans="1:10" s="278" customFormat="1" ht="409.6" hidden="1" customHeight="1" x14ac:dyDescent="0.25">
      <c r="A64" s="274" t="s">
        <v>195</v>
      </c>
      <c r="B64" s="275" t="s">
        <v>57</v>
      </c>
      <c r="C64" s="276">
        <f>SUBTOTAL(9,C65:C68)</f>
        <v>119589.69</v>
      </c>
      <c r="D64" s="276">
        <f>SUBTOTAL(9,D65:D68)</f>
        <v>265445.58999999997</v>
      </c>
      <c r="E64" s="276">
        <f>SUBTOTAL(9,E65:E68)</f>
        <v>160656.26</v>
      </c>
      <c r="F64" s="277">
        <f>IF(C64&lt;&gt;0,E64/C64,"-")</f>
        <v>1.3433955719761461</v>
      </c>
      <c r="G64" s="277">
        <f>IF(D64&lt;&gt;0,E64/D64,"-")</f>
        <v>0.60523235665734743</v>
      </c>
      <c r="H64" s="240"/>
      <c r="I64" s="240"/>
      <c r="J64" s="240"/>
    </row>
    <row r="65" spans="1:10" ht="20.25" hidden="1" customHeight="1" x14ac:dyDescent="0.3">
      <c r="A65" s="244"/>
      <c r="B65" s="244"/>
      <c r="C65" s="263"/>
      <c r="D65" s="263"/>
      <c r="E65" s="263"/>
      <c r="F65" s="264"/>
      <c r="G65" s="264"/>
    </row>
    <row r="66" spans="1:10" ht="15" customHeight="1" x14ac:dyDescent="0.25">
      <c r="A66" s="279">
        <v>6432</v>
      </c>
      <c r="B66" s="280" t="s">
        <v>313</v>
      </c>
      <c r="C66" s="281">
        <v>0</v>
      </c>
      <c r="D66" s="281">
        <v>0</v>
      </c>
      <c r="E66" s="281">
        <v>43.51</v>
      </c>
      <c r="F66" s="282"/>
      <c r="G66" s="282"/>
    </row>
    <row r="67" spans="1:10" s="278" customFormat="1" ht="15" customHeight="1" x14ac:dyDescent="0.25">
      <c r="A67" s="279" t="s">
        <v>196</v>
      </c>
      <c r="B67" s="280" t="s">
        <v>58</v>
      </c>
      <c r="C67" s="281">
        <v>119589.69</v>
      </c>
      <c r="D67" s="281">
        <v>265445.58999999997</v>
      </c>
      <c r="E67" s="281">
        <v>160612.75</v>
      </c>
      <c r="F67" s="282">
        <f>IF(C67&lt;&gt;0,E67/C67,"-")</f>
        <v>1.3430317446261462</v>
      </c>
      <c r="G67" s="282">
        <f>IF(D67&lt;&gt;0,E67/D67,"-")</f>
        <v>0.60506844359328038</v>
      </c>
      <c r="H67" s="240"/>
      <c r="I67" s="240"/>
      <c r="J67" s="240"/>
    </row>
    <row r="68" spans="1:10" ht="20.25" hidden="1" customHeight="1" x14ac:dyDescent="0.3">
      <c r="A68" s="255"/>
      <c r="B68" s="283"/>
      <c r="C68" s="256"/>
      <c r="D68" s="263"/>
      <c r="E68" s="263"/>
      <c r="F68" s="264"/>
      <c r="G68" s="264"/>
    </row>
    <row r="69" spans="1:10" ht="20.25" hidden="1" customHeight="1" x14ac:dyDescent="0.3">
      <c r="A69" s="255"/>
      <c r="B69" s="283"/>
      <c r="C69" s="256"/>
      <c r="D69" s="263"/>
      <c r="E69" s="263"/>
      <c r="F69" s="264"/>
      <c r="G69" s="264"/>
    </row>
    <row r="70" spans="1:10" ht="20.25" hidden="1" customHeight="1" x14ac:dyDescent="0.3">
      <c r="A70" s="255"/>
      <c r="B70" s="283"/>
      <c r="C70" s="256"/>
      <c r="D70" s="263"/>
      <c r="E70" s="263"/>
      <c r="F70" s="264"/>
      <c r="G70" s="264"/>
    </row>
    <row r="71" spans="1:10" ht="20.25" hidden="1" customHeight="1" x14ac:dyDescent="0.3">
      <c r="A71" s="255"/>
      <c r="B71" s="283"/>
      <c r="C71" s="256"/>
      <c r="D71" s="263"/>
      <c r="E71" s="263"/>
      <c r="F71" s="264"/>
      <c r="G71" s="264"/>
    </row>
    <row r="72" spans="1:10" ht="20.25" hidden="1" customHeight="1" x14ac:dyDescent="0.3">
      <c r="A72" s="244"/>
      <c r="B72" s="244"/>
      <c r="C72" s="263"/>
      <c r="D72" s="263"/>
      <c r="E72" s="263"/>
      <c r="F72" s="264"/>
      <c r="G72" s="264"/>
    </row>
    <row r="73" spans="1:10" s="254" customFormat="1" ht="18" customHeight="1" x14ac:dyDescent="0.25">
      <c r="A73" s="250" t="s">
        <v>314</v>
      </c>
      <c r="B73" s="251" t="s">
        <v>315</v>
      </c>
      <c r="C73" s="252">
        <f>SUBTOTAL(9,C74:C88)</f>
        <v>0</v>
      </c>
      <c r="D73" s="252">
        <f>SUBTOTAL(9,D74:D88)</f>
        <v>13935.9</v>
      </c>
      <c r="E73" s="252">
        <f>SUBTOTAL(9,E74:E88)</f>
        <v>0</v>
      </c>
      <c r="F73" s="253">
        <v>0</v>
      </c>
      <c r="G73" s="253">
        <f>IF(D73&lt;&gt;0,E73/D73,"-")</f>
        <v>0</v>
      </c>
      <c r="H73" s="240"/>
      <c r="I73" s="240"/>
      <c r="J73" s="240"/>
    </row>
    <row r="74" spans="1:10" s="254" customFormat="1" ht="20.25" hidden="1" customHeight="1" x14ac:dyDescent="0.25">
      <c r="A74" s="255"/>
      <c r="B74" s="255"/>
      <c r="C74" s="256"/>
      <c r="D74" s="256"/>
      <c r="E74" s="256"/>
      <c r="F74" s="257"/>
      <c r="G74" s="257"/>
      <c r="H74" s="240"/>
      <c r="I74" s="240"/>
      <c r="J74" s="240"/>
    </row>
    <row r="75" spans="1:10" s="262" customFormat="1" ht="409.6" hidden="1" customHeight="1" x14ac:dyDescent="0.25">
      <c r="A75" s="258" t="s">
        <v>182</v>
      </c>
      <c r="B75" s="259" t="s">
        <v>20</v>
      </c>
      <c r="C75" s="260">
        <f>SUBTOTAL(9,C76:C87)</f>
        <v>0</v>
      </c>
      <c r="D75" s="260">
        <f>SUBTOTAL(9,D76:D87)</f>
        <v>13935.9</v>
      </c>
      <c r="E75" s="260">
        <f>SUBTOTAL(9,E76:E87)</f>
        <v>0</v>
      </c>
      <c r="F75" s="261" t="str">
        <f>IF(C75&lt;&gt;0,E75/C75,"-")</f>
        <v>-</v>
      </c>
      <c r="G75" s="261">
        <f>IF(D75&lt;&gt;0,E75/D75,"-")</f>
        <v>0</v>
      </c>
      <c r="H75" s="240"/>
      <c r="I75" s="240"/>
      <c r="J75" s="240"/>
    </row>
    <row r="76" spans="1:10" ht="20.25" hidden="1" customHeight="1" x14ac:dyDescent="0.3">
      <c r="A76" s="244"/>
      <c r="B76" s="244"/>
      <c r="C76" s="263"/>
      <c r="D76" s="263"/>
      <c r="E76" s="263"/>
      <c r="F76" s="264"/>
      <c r="G76" s="264"/>
    </row>
    <row r="77" spans="1:10" ht="409.6" hidden="1" customHeight="1" x14ac:dyDescent="0.25">
      <c r="A77" s="265" t="s">
        <v>183</v>
      </c>
      <c r="B77" s="266" t="s">
        <v>64</v>
      </c>
      <c r="C77" s="267">
        <f>SUBTOTAL(9,C78:C86)</f>
        <v>0</v>
      </c>
      <c r="D77" s="267">
        <f>SUBTOTAL(9,D78:D86)</f>
        <v>13935.9</v>
      </c>
      <c r="E77" s="267">
        <f>SUBTOTAL(9,E78:E86)</f>
        <v>0</v>
      </c>
      <c r="F77" s="268" t="str">
        <f>IF(C77&lt;&gt;0,E77/C77,"-")</f>
        <v>-</v>
      </c>
      <c r="G77" s="268">
        <f>IF(D77&lt;&gt;0,E77/D77,"-")</f>
        <v>0</v>
      </c>
    </row>
    <row r="78" spans="1:10" ht="20.25" hidden="1" customHeight="1" x14ac:dyDescent="0.3">
      <c r="A78" s="244"/>
      <c r="B78" s="244"/>
      <c r="C78" s="263"/>
      <c r="D78" s="263"/>
      <c r="E78" s="263"/>
      <c r="F78" s="264"/>
      <c r="G78" s="264"/>
    </row>
    <row r="79" spans="1:10" s="273" customFormat="1" ht="409.6" hidden="1" customHeight="1" x14ac:dyDescent="0.25">
      <c r="A79" s="269" t="s">
        <v>183</v>
      </c>
      <c r="B79" s="270" t="s">
        <v>64</v>
      </c>
      <c r="C79" s="271">
        <f>SUBTOTAL(9,C80:C85)</f>
        <v>0</v>
      </c>
      <c r="D79" s="271">
        <f>SUBTOTAL(9,D80:D85)</f>
        <v>13935.9</v>
      </c>
      <c r="E79" s="271">
        <f>SUBTOTAL(9,E80:E85)</f>
        <v>0</v>
      </c>
      <c r="F79" s="272" t="str">
        <f>IF(C79&lt;&gt;0,E79/C79,"-")</f>
        <v>-</v>
      </c>
      <c r="G79" s="272">
        <f>IF(D79&lt;&gt;0,E79/D79,"-")</f>
        <v>0</v>
      </c>
      <c r="H79" s="240"/>
      <c r="I79" s="240"/>
      <c r="J79" s="240"/>
    </row>
    <row r="80" spans="1:10" ht="20.25" hidden="1" customHeight="1" x14ac:dyDescent="0.3">
      <c r="A80" s="244"/>
      <c r="B80" s="244"/>
      <c r="C80" s="263"/>
      <c r="D80" s="263"/>
      <c r="E80" s="263"/>
      <c r="F80" s="264"/>
      <c r="G80" s="264"/>
    </row>
    <row r="81" spans="1:10" s="278" customFormat="1" ht="409.6" hidden="1" customHeight="1" x14ac:dyDescent="0.25">
      <c r="A81" s="274" t="s">
        <v>183</v>
      </c>
      <c r="B81" s="275" t="s">
        <v>64</v>
      </c>
      <c r="C81" s="276">
        <f>SUBTOTAL(9,C82:C84)</f>
        <v>0</v>
      </c>
      <c r="D81" s="276">
        <f>SUBTOTAL(9,D82:D84)</f>
        <v>13935.9</v>
      </c>
      <c r="E81" s="276">
        <f>SUBTOTAL(9,E82:E84)</f>
        <v>0</v>
      </c>
      <c r="F81" s="277" t="str">
        <f>IF(C81&lt;&gt;0,E81/C81,"-")</f>
        <v>-</v>
      </c>
      <c r="G81" s="277">
        <f>IF(D81&lt;&gt;0,E81/D81,"-")</f>
        <v>0</v>
      </c>
      <c r="H81" s="240"/>
      <c r="I81" s="240"/>
      <c r="J81" s="240"/>
    </row>
    <row r="82" spans="1:10" ht="20.25" hidden="1" customHeight="1" x14ac:dyDescent="0.3">
      <c r="A82" s="244"/>
      <c r="B82" s="244"/>
      <c r="C82" s="263"/>
      <c r="D82" s="263"/>
      <c r="E82" s="263"/>
      <c r="F82" s="264"/>
      <c r="G82" s="264"/>
    </row>
    <row r="83" spans="1:10" s="278" customFormat="1" ht="15" customHeight="1" x14ac:dyDescent="0.25">
      <c r="A83" s="279" t="s">
        <v>184</v>
      </c>
      <c r="B83" s="280" t="s">
        <v>185</v>
      </c>
      <c r="C83" s="281">
        <v>0</v>
      </c>
      <c r="D83" s="281">
        <v>13935.9</v>
      </c>
      <c r="E83" s="281">
        <v>0</v>
      </c>
      <c r="F83" s="282">
        <v>0</v>
      </c>
      <c r="G83" s="282">
        <f>IF(D83&lt;&gt;0,E83/D83,"-")</f>
        <v>0</v>
      </c>
      <c r="H83" s="240"/>
      <c r="I83" s="240"/>
      <c r="J83" s="240"/>
    </row>
    <row r="84" spans="1:10" ht="20.25" hidden="1" customHeight="1" x14ac:dyDescent="0.3">
      <c r="A84" s="255"/>
      <c r="B84" s="283"/>
      <c r="C84" s="256"/>
      <c r="D84" s="263"/>
      <c r="E84" s="263"/>
      <c r="F84" s="264"/>
      <c r="G84" s="264"/>
    </row>
    <row r="85" spans="1:10" ht="20.25" hidden="1" customHeight="1" x14ac:dyDescent="0.3">
      <c r="A85" s="255"/>
      <c r="B85" s="283"/>
      <c r="C85" s="256"/>
      <c r="D85" s="263"/>
      <c r="E85" s="263"/>
      <c r="F85" s="264"/>
      <c r="G85" s="264"/>
    </row>
    <row r="86" spans="1:10" ht="20.25" hidden="1" customHeight="1" x14ac:dyDescent="0.3">
      <c r="A86" s="255"/>
      <c r="B86" s="283"/>
      <c r="C86" s="256"/>
      <c r="D86" s="263"/>
      <c r="E86" s="263"/>
      <c r="F86" s="264"/>
      <c r="G86" s="264"/>
    </row>
    <row r="87" spans="1:10" ht="20.25" hidden="1" customHeight="1" x14ac:dyDescent="0.3">
      <c r="A87" s="255"/>
      <c r="B87" s="283"/>
      <c r="C87" s="256"/>
      <c r="D87" s="263"/>
      <c r="E87" s="263"/>
      <c r="F87" s="264"/>
      <c r="G87" s="264"/>
    </row>
    <row r="88" spans="1:10" ht="20.25" hidden="1" customHeight="1" x14ac:dyDescent="0.3">
      <c r="A88" s="244"/>
      <c r="B88" s="244"/>
      <c r="C88" s="263"/>
      <c r="D88" s="263"/>
      <c r="E88" s="263"/>
      <c r="F88" s="264"/>
      <c r="G88" s="264"/>
    </row>
    <row r="89" spans="1:10" ht="20.25" hidden="1" customHeight="1" x14ac:dyDescent="0.3">
      <c r="A89" s="244"/>
      <c r="B89" s="244"/>
      <c r="C89" s="263"/>
      <c r="D89" s="263"/>
      <c r="E89" s="263"/>
      <c r="F89" s="264"/>
      <c r="G89" s="264"/>
    </row>
    <row r="90" spans="1:10" ht="20.25" customHeight="1" x14ac:dyDescent="0.25">
      <c r="A90" s="344">
        <v>71</v>
      </c>
      <c r="B90" s="345" t="s">
        <v>316</v>
      </c>
      <c r="C90" s="346">
        <v>0</v>
      </c>
      <c r="D90" s="346">
        <v>0</v>
      </c>
      <c r="E90" s="346">
        <f>E91</f>
        <v>13244.85</v>
      </c>
      <c r="F90" s="347">
        <v>0</v>
      </c>
      <c r="G90" s="347"/>
    </row>
    <row r="91" spans="1:10" ht="20.25" customHeight="1" x14ac:dyDescent="0.25">
      <c r="A91" s="348">
        <v>721</v>
      </c>
      <c r="B91" s="349" t="s">
        <v>213</v>
      </c>
      <c r="C91" s="309">
        <v>0</v>
      </c>
      <c r="D91" s="309">
        <v>0</v>
      </c>
      <c r="E91" s="309">
        <v>13244.85</v>
      </c>
      <c r="F91" s="313">
        <v>0</v>
      </c>
      <c r="G91" s="313">
        <v>0</v>
      </c>
    </row>
    <row r="92" spans="1:10" ht="20.25" customHeight="1" x14ac:dyDescent="0.25">
      <c r="A92" s="279">
        <v>7211</v>
      </c>
      <c r="B92" s="280" t="s">
        <v>214</v>
      </c>
      <c r="C92" s="281">
        <v>0</v>
      </c>
      <c r="D92" s="281">
        <v>0</v>
      </c>
      <c r="E92" s="281">
        <v>13244.85</v>
      </c>
      <c r="F92" s="282">
        <v>0</v>
      </c>
      <c r="G92" s="282">
        <v>0</v>
      </c>
    </row>
    <row r="93" spans="1:10" ht="20.25" customHeight="1" x14ac:dyDescent="0.25">
      <c r="A93" s="251" t="s">
        <v>215</v>
      </c>
      <c r="B93" s="250"/>
      <c r="C93" s="252">
        <f>SUBTOTAL(9,C17:C89)</f>
        <v>341379.5</v>
      </c>
      <c r="D93" s="252">
        <f>SUBTOTAL(9,D17:D89)</f>
        <v>980592.54999999993</v>
      </c>
      <c r="E93" s="252">
        <f>SUBTOTAL(9,E17:E90)</f>
        <v>406786.48</v>
      </c>
      <c r="F93" s="253">
        <f>IF(C93&lt;&gt;0,E93/C93,"-")</f>
        <v>1.1915960975981275</v>
      </c>
      <c r="G93" s="253">
        <f>IF(D93&lt;&gt;0,E93/D93,"-")</f>
        <v>0.41483741641724692</v>
      </c>
    </row>
    <row r="94" spans="1:10" x14ac:dyDescent="0.25">
      <c r="B94" s="284"/>
      <c r="C94" s="285"/>
      <c r="D94" s="285"/>
      <c r="E94" s="285"/>
      <c r="F94" s="286"/>
      <c r="G94" s="286"/>
    </row>
    <row r="95" spans="1:10" ht="63.75" customHeight="1" x14ac:dyDescent="0.25">
      <c r="A95" s="287" t="str">
        <f>A6</f>
        <v>Brojčana oznaka i naziv</v>
      </c>
      <c r="B95" s="288"/>
      <c r="C95" s="249" t="str">
        <f>C6</f>
        <v>Izvršenje 2022.</v>
      </c>
      <c r="D95" s="249" t="str">
        <f>D6</f>
        <v>Proračun 2023.</v>
      </c>
      <c r="E95" s="249" t="str">
        <f>E6</f>
        <v>Izvršenje 2023.</v>
      </c>
      <c r="F95" s="289" t="str">
        <f>F6</f>
        <v>Indeks izvršenje / izvršenje prethodne godine</v>
      </c>
      <c r="G95" s="289" t="str">
        <f>G6</f>
        <v>Indeks izvršenje /izvorni plan</v>
      </c>
    </row>
    <row r="96" spans="1:10" s="254" customFormat="1" ht="18" customHeight="1" x14ac:dyDescent="0.25">
      <c r="A96" s="290"/>
      <c r="B96" s="290"/>
      <c r="C96" s="252">
        <f>C98</f>
        <v>439648.05999999994</v>
      </c>
      <c r="D96" s="252">
        <f>SUBTOTAL(9,D97:D368)</f>
        <v>1225680.77</v>
      </c>
      <c r="E96" s="252">
        <f>E98</f>
        <v>296793.56000000006</v>
      </c>
      <c r="F96" s="253">
        <f>IF(C96&lt;&gt;0,E96/C96,"-")</f>
        <v>0.67507078275291399</v>
      </c>
      <c r="G96" s="253">
        <f>IF(D96&lt;&gt;0,E96/D96,"-")</f>
        <v>0.24214588925956637</v>
      </c>
      <c r="H96" s="240"/>
      <c r="I96" s="240"/>
      <c r="J96" s="240"/>
    </row>
    <row r="97" spans="1:10" ht="30" hidden="1" customHeight="1" x14ac:dyDescent="0.3">
      <c r="A97" s="245"/>
      <c r="B97" s="245"/>
      <c r="C97" s="263"/>
      <c r="D97" s="263"/>
      <c r="E97" s="263"/>
      <c r="F97" s="291"/>
      <c r="G97" s="291"/>
    </row>
    <row r="98" spans="1:10" s="254" customFormat="1" ht="18" customHeight="1" x14ac:dyDescent="0.25">
      <c r="A98" s="292"/>
      <c r="B98" s="292"/>
      <c r="C98" s="260">
        <f>C106+C200+C219+C283+C306+C337</f>
        <v>439648.05999999994</v>
      </c>
      <c r="D98" s="260">
        <f>SUBTOTAL(9,D99:D367)</f>
        <v>1225680.77</v>
      </c>
      <c r="E98" s="260">
        <f>E102+E215+E339</f>
        <v>296793.56000000006</v>
      </c>
      <c r="F98" s="261">
        <f>IF(C98&lt;&gt;0,E98/C98,"-")</f>
        <v>0.67507078275291399</v>
      </c>
      <c r="G98" s="261">
        <f>IF(D98&lt;&gt;0,E98/D98,"-")</f>
        <v>0.24214588925956637</v>
      </c>
      <c r="H98" s="240"/>
      <c r="I98" s="240"/>
      <c r="J98" s="240"/>
    </row>
    <row r="99" spans="1:10" ht="30" hidden="1" customHeight="1" x14ac:dyDescent="0.25">
      <c r="A99" s="284"/>
      <c r="B99" s="293"/>
      <c r="C99" s="294"/>
      <c r="D99" s="294"/>
      <c r="E99" s="294"/>
      <c r="F99" s="291"/>
      <c r="G99" s="291"/>
    </row>
    <row r="100" spans="1:10" s="254" customFormat="1" ht="18" customHeight="1" x14ac:dyDescent="0.25">
      <c r="A100" s="295" t="s">
        <v>308</v>
      </c>
      <c r="B100" s="295" t="s">
        <v>309</v>
      </c>
      <c r="C100" s="296">
        <f>C102</f>
        <v>192666.14</v>
      </c>
      <c r="D100" s="296">
        <f>SUBTOTAL(9,D101:D193)</f>
        <v>634830.01</v>
      </c>
      <c r="E100" s="296">
        <f>SUBTOTAL(9,E101:E193)</f>
        <v>222882.45000000004</v>
      </c>
      <c r="F100" s="297">
        <f>IF(C100&lt;&gt;0,E100/C100,"-")</f>
        <v>1.1568324875351736</v>
      </c>
      <c r="G100" s="297">
        <f>IF(D100&lt;&gt;0,E100/D100,"-")</f>
        <v>0.35108997131373804</v>
      </c>
      <c r="H100" s="240"/>
      <c r="I100" s="240"/>
      <c r="J100" s="240"/>
    </row>
    <row r="101" spans="1:10" ht="30" hidden="1" customHeight="1" x14ac:dyDescent="0.25">
      <c r="A101" s="284"/>
      <c r="B101" s="284"/>
      <c r="C101" s="285"/>
      <c r="D101" s="256"/>
      <c r="E101" s="256"/>
      <c r="F101" s="291"/>
      <c r="G101" s="291"/>
    </row>
    <row r="102" spans="1:10" ht="18" customHeight="1" x14ac:dyDescent="0.25">
      <c r="A102" s="298"/>
      <c r="B102" s="298"/>
      <c r="C102" s="299">
        <f>C104</f>
        <v>192666.14</v>
      </c>
      <c r="D102" s="299">
        <f>SUBTOTAL(9,D103:D192)</f>
        <v>634830.01</v>
      </c>
      <c r="E102" s="299">
        <f>SUBTOTAL(9,E103:E192)</f>
        <v>222882.45000000004</v>
      </c>
      <c r="F102" s="300">
        <f>IF(C102&lt;&gt;0,E102/C102,"-")</f>
        <v>1.1568324875351736</v>
      </c>
      <c r="G102" s="300">
        <f>IF(D102&lt;&gt;0,E102/D102,"-")</f>
        <v>0.35108997131373804</v>
      </c>
    </row>
    <row r="103" spans="1:10" ht="30" hidden="1" customHeight="1" x14ac:dyDescent="0.25">
      <c r="A103" s="284"/>
      <c r="B103" s="284"/>
      <c r="C103" s="285"/>
      <c r="D103" s="301"/>
      <c r="E103" s="301"/>
      <c r="F103" s="291"/>
      <c r="G103" s="291"/>
    </row>
    <row r="104" spans="1:10" ht="18" customHeight="1" x14ac:dyDescent="0.25">
      <c r="A104" s="302" t="s">
        <v>317</v>
      </c>
      <c r="B104" s="302" t="s">
        <v>318</v>
      </c>
      <c r="C104" s="303">
        <f>C106</f>
        <v>192666.14</v>
      </c>
      <c r="D104" s="303">
        <f>SUBTOTAL(9,D105:D163)</f>
        <v>322615.63</v>
      </c>
      <c r="E104" s="303">
        <f>SUBTOTAL(9,E105:E163)</f>
        <v>170040.95000000004</v>
      </c>
      <c r="F104" s="304">
        <f>IF(C104&lt;&gt;0,E104/C104,"-")</f>
        <v>0.8825678969849089</v>
      </c>
      <c r="G104" s="304">
        <f>IF(D104&lt;&gt;0,E104/D104,"-")</f>
        <v>0.52706978270085691</v>
      </c>
    </row>
    <row r="105" spans="1:10" ht="30" hidden="1" customHeight="1" x14ac:dyDescent="0.25">
      <c r="A105" s="284"/>
      <c r="B105" s="284"/>
      <c r="C105" s="285"/>
      <c r="D105" s="305"/>
      <c r="E105" s="305"/>
      <c r="F105" s="291"/>
      <c r="G105" s="291"/>
    </row>
    <row r="106" spans="1:10" ht="18" customHeight="1" x14ac:dyDescent="0.25">
      <c r="A106" s="306" t="s">
        <v>141</v>
      </c>
      <c r="B106" s="306" t="s">
        <v>216</v>
      </c>
      <c r="C106" s="307">
        <f>C108+C124+C155</f>
        <v>192666.14</v>
      </c>
      <c r="D106" s="307">
        <f>SUBTOTAL(9,D107:D162)</f>
        <v>322615.63</v>
      </c>
      <c r="E106" s="307">
        <f>SUBTOTAL(9,E107:E162)</f>
        <v>170040.95000000004</v>
      </c>
      <c r="F106" s="308">
        <f>IF(C106&lt;&gt;0,E106/C106,"-")</f>
        <v>0.8825678969849089</v>
      </c>
      <c r="G106" s="308">
        <f>IF(D106&lt;&gt;0,E106/D106,"-")</f>
        <v>0.52706978270085691</v>
      </c>
    </row>
    <row r="107" spans="1:10" ht="30" hidden="1" customHeight="1" x14ac:dyDescent="0.25">
      <c r="A107" s="284"/>
      <c r="B107" s="284"/>
      <c r="C107" s="285"/>
      <c r="D107" s="309"/>
      <c r="E107" s="309"/>
      <c r="F107" s="291"/>
      <c r="G107" s="291"/>
    </row>
    <row r="108" spans="1:10" ht="18" customHeight="1" x14ac:dyDescent="0.25">
      <c r="A108" s="310" t="s">
        <v>217</v>
      </c>
      <c r="B108" s="310" t="s">
        <v>14</v>
      </c>
      <c r="C108" s="311">
        <f>SUBTOTAL(9,C109:C123)</f>
        <v>116884.47</v>
      </c>
      <c r="D108" s="311">
        <f>SUBTOTAL(9,D109:D123)</f>
        <v>219091.86</v>
      </c>
      <c r="E108" s="311">
        <f>SUBTOTAL(9,E109:E123)</f>
        <v>103680.69</v>
      </c>
      <c r="F108" s="312">
        <f>IF(C108&lt;&gt;0,E108/C108,"-")</f>
        <v>0.88703563441747224</v>
      </c>
      <c r="G108" s="312">
        <f>IF(D108&lt;&gt;0,E108/D108,"-")</f>
        <v>0.47322931121220119</v>
      </c>
    </row>
    <row r="109" spans="1:10" ht="22.5" hidden="1" customHeight="1" x14ac:dyDescent="0.25">
      <c r="A109" s="284"/>
      <c r="B109" s="284"/>
      <c r="C109" s="285"/>
      <c r="D109" s="309"/>
      <c r="E109" s="309"/>
      <c r="F109" s="313"/>
      <c r="G109" s="313"/>
    </row>
    <row r="110" spans="1:10" ht="409.6" hidden="1" customHeight="1" x14ac:dyDescent="0.25">
      <c r="A110" s="314" t="s">
        <v>218</v>
      </c>
      <c r="B110" s="314" t="s">
        <v>219</v>
      </c>
      <c r="C110" s="309">
        <f>SUBTOTAL(9,C111:C114)</f>
        <v>95132.91</v>
      </c>
      <c r="D110" s="309">
        <f>SUBTOTAL(9,D111:D114)</f>
        <v>180571.46</v>
      </c>
      <c r="E110" s="309">
        <f>SUBTOTAL(9,E111:E114)</f>
        <v>83964</v>
      </c>
      <c r="F110" s="313">
        <f>IF(C110&lt;&gt;0,E110/C110,"-")</f>
        <v>0.88259677960024552</v>
      </c>
      <c r="G110" s="313">
        <f>IF(D110&lt;&gt;0,E110/D110,"-")</f>
        <v>0.46499042539723612</v>
      </c>
    </row>
    <row r="111" spans="1:10" ht="30" hidden="1" customHeight="1" x14ac:dyDescent="0.25">
      <c r="A111" s="284"/>
      <c r="B111" s="284"/>
      <c r="C111" s="285"/>
      <c r="D111" s="315"/>
      <c r="E111" s="315"/>
      <c r="F111" s="291"/>
      <c r="G111" s="291"/>
    </row>
    <row r="112" spans="1:10" ht="15" customHeight="1" x14ac:dyDescent="0.25">
      <c r="A112" s="316" t="s">
        <v>220</v>
      </c>
      <c r="B112" s="316" t="s">
        <v>221</v>
      </c>
      <c r="C112" s="281">
        <v>94699.31</v>
      </c>
      <c r="D112" s="281">
        <v>179615.86</v>
      </c>
      <c r="E112" s="281">
        <v>83466.09</v>
      </c>
      <c r="F112" s="282">
        <f>E112/C112</f>
        <v>0.88138012832406065</v>
      </c>
      <c r="G112" s="282">
        <f>IF(D112&lt;&gt;0,E112/D112,"-")</f>
        <v>0.46469220479750512</v>
      </c>
    </row>
    <row r="113" spans="1:7" ht="15" customHeight="1" x14ac:dyDescent="0.25">
      <c r="A113" s="316" t="s">
        <v>224</v>
      </c>
      <c r="B113" s="316" t="s">
        <v>225</v>
      </c>
      <c r="C113" s="281">
        <v>433.6</v>
      </c>
      <c r="D113" s="281">
        <v>955.6</v>
      </c>
      <c r="E113" s="281">
        <v>497.91</v>
      </c>
      <c r="F113" s="282">
        <f t="shared" ref="F113:F121" si="0">E113/C113</f>
        <v>1.1483164206642067</v>
      </c>
      <c r="G113" s="282">
        <f>IF(D113&lt;&gt;0,E113/D113,"-")</f>
        <v>0.52104437002930093</v>
      </c>
    </row>
    <row r="114" spans="1:7" hidden="1" x14ac:dyDescent="0.25">
      <c r="A114" s="284"/>
      <c r="B114" s="284"/>
      <c r="C114" s="285"/>
      <c r="D114" s="281"/>
      <c r="E114" s="281"/>
      <c r="F114" s="282" t="e">
        <f t="shared" si="0"/>
        <v>#DIV/0!</v>
      </c>
      <c r="G114" s="282"/>
    </row>
    <row r="115" spans="1:7" ht="409.6" hidden="1" customHeight="1" x14ac:dyDescent="0.25">
      <c r="A115" s="314" t="s">
        <v>226</v>
      </c>
      <c r="B115" s="314" t="s">
        <v>227</v>
      </c>
      <c r="C115" s="309">
        <f>SUBTOTAL(9,C116:C118)</f>
        <v>5964.03</v>
      </c>
      <c r="D115" s="309">
        <f>SUBTOTAL(9,D116:D118)</f>
        <v>7963.37</v>
      </c>
      <c r="E115" s="309">
        <f>SUBTOTAL(9,E116:E118)</f>
        <v>5859.03</v>
      </c>
      <c r="F115" s="282">
        <f t="shared" si="0"/>
        <v>0.98239445475626375</v>
      </c>
      <c r="G115" s="313">
        <f>IF(D115&lt;&gt;0,E115/D115,"-")</f>
        <v>0.73574755411339665</v>
      </c>
    </row>
    <row r="116" spans="1:7" ht="30" hidden="1" customHeight="1" x14ac:dyDescent="0.25">
      <c r="A116" s="284"/>
      <c r="B116" s="284"/>
      <c r="C116" s="285"/>
      <c r="D116" s="315"/>
      <c r="E116" s="315"/>
      <c r="F116" s="282" t="e">
        <f t="shared" si="0"/>
        <v>#DIV/0!</v>
      </c>
      <c r="G116" s="291"/>
    </row>
    <row r="117" spans="1:7" ht="15" customHeight="1" x14ac:dyDescent="0.25">
      <c r="A117" s="316" t="s">
        <v>228</v>
      </c>
      <c r="B117" s="316" t="s">
        <v>227</v>
      </c>
      <c r="C117" s="281">
        <v>5964.03</v>
      </c>
      <c r="D117" s="281">
        <v>7963.37</v>
      </c>
      <c r="E117" s="281">
        <v>5859.03</v>
      </c>
      <c r="F117" s="282">
        <f t="shared" si="0"/>
        <v>0.98239445475626375</v>
      </c>
      <c r="G117" s="282">
        <f>IF(D117&lt;&gt;0,E117/D117,"-")</f>
        <v>0.73574755411339665</v>
      </c>
    </row>
    <row r="118" spans="1:7" hidden="1" x14ac:dyDescent="0.25">
      <c r="A118" s="284"/>
      <c r="B118" s="284"/>
      <c r="C118" s="285"/>
      <c r="D118" s="281"/>
      <c r="E118" s="281"/>
      <c r="F118" s="282" t="e">
        <f t="shared" si="0"/>
        <v>#DIV/0!</v>
      </c>
      <c r="G118" s="282"/>
    </row>
    <row r="119" spans="1:7" ht="409.6" hidden="1" customHeight="1" x14ac:dyDescent="0.25">
      <c r="A119" s="314" t="s">
        <v>229</v>
      </c>
      <c r="B119" s="314" t="s">
        <v>89</v>
      </c>
      <c r="C119" s="309">
        <f>SUBTOTAL(9,C120:C122)</f>
        <v>15787.53</v>
      </c>
      <c r="D119" s="309">
        <f>SUBTOTAL(9,D120:D122)</f>
        <v>30557.03</v>
      </c>
      <c r="E119" s="309">
        <f>SUBTOTAL(9,E120:E122)</f>
        <v>13857.66</v>
      </c>
      <c r="F119" s="282">
        <f t="shared" si="0"/>
        <v>0.87775985223781039</v>
      </c>
      <c r="G119" s="313">
        <f>IF(D119&lt;&gt;0,E119/D119,"-")</f>
        <v>0.4535015346713997</v>
      </c>
    </row>
    <row r="120" spans="1:7" ht="30" hidden="1" customHeight="1" x14ac:dyDescent="0.25">
      <c r="A120" s="284"/>
      <c r="B120" s="284"/>
      <c r="C120" s="285"/>
      <c r="D120" s="315"/>
      <c r="E120" s="315"/>
      <c r="F120" s="282" t="e">
        <f t="shared" si="0"/>
        <v>#DIV/0!</v>
      </c>
      <c r="G120" s="291"/>
    </row>
    <row r="121" spans="1:7" ht="15" customHeight="1" x14ac:dyDescent="0.25">
      <c r="A121" s="316" t="s">
        <v>230</v>
      </c>
      <c r="B121" s="316" t="s">
        <v>231</v>
      </c>
      <c r="C121" s="281">
        <v>15787.53</v>
      </c>
      <c r="D121" s="281">
        <v>30557.03</v>
      </c>
      <c r="E121" s="281">
        <v>13857.66</v>
      </c>
      <c r="F121" s="282">
        <f t="shared" si="0"/>
        <v>0.87775985223781039</v>
      </c>
      <c r="G121" s="282">
        <f>IF(D121&lt;&gt;0,E121/D121,"-")</f>
        <v>0.4535015346713997</v>
      </c>
    </row>
    <row r="122" spans="1:7" hidden="1" x14ac:dyDescent="0.25">
      <c r="A122" s="284"/>
      <c r="B122" s="284"/>
      <c r="C122" s="285"/>
      <c r="D122" s="281"/>
      <c r="E122" s="281"/>
      <c r="F122" s="282"/>
      <c r="G122" s="282"/>
    </row>
    <row r="123" spans="1:7" hidden="1" x14ac:dyDescent="0.25">
      <c r="A123" s="284"/>
      <c r="B123" s="284"/>
      <c r="C123" s="285"/>
      <c r="D123" s="285"/>
      <c r="E123" s="285"/>
      <c r="F123" s="291"/>
      <c r="G123" s="291"/>
    </row>
    <row r="124" spans="1:7" ht="18" customHeight="1" x14ac:dyDescent="0.25">
      <c r="A124" s="310" t="s">
        <v>232</v>
      </c>
      <c r="B124" s="310" t="s">
        <v>15</v>
      </c>
      <c r="C124" s="311">
        <f>C128+C129+C130+C134+C135+C136+C137+C141+C142+C143+C144+C145+C146+C147+C151+C152</f>
        <v>75335.830000000016</v>
      </c>
      <c r="D124" s="311">
        <f>SUBTOTAL(9,D125:D154)</f>
        <v>102594.71</v>
      </c>
      <c r="E124" s="311">
        <f>SUBTOTAL(9,E125:E154)</f>
        <v>65846.87</v>
      </c>
      <c r="F124" s="312">
        <f>IF(C124&lt;&gt;0,E124/C124,"-")</f>
        <v>0.8740445283472682</v>
      </c>
      <c r="G124" s="312">
        <f>IF(D124&lt;&gt;0,E124/D124,"-")</f>
        <v>0.64181545032877418</v>
      </c>
    </row>
    <row r="125" spans="1:7" ht="22.5" hidden="1" customHeight="1" x14ac:dyDescent="0.25">
      <c r="A125" s="284"/>
      <c r="B125" s="284"/>
      <c r="C125" s="285"/>
      <c r="D125" s="309"/>
      <c r="E125" s="309"/>
      <c r="F125" s="313"/>
      <c r="G125" s="313"/>
    </row>
    <row r="126" spans="1:7" ht="409.6" hidden="1" customHeight="1" x14ac:dyDescent="0.25">
      <c r="A126" s="314" t="s">
        <v>233</v>
      </c>
      <c r="B126" s="314" t="s">
        <v>95</v>
      </c>
      <c r="C126" s="309">
        <f>SUBTOTAL(9,C127:C131)</f>
        <v>6953.1100000000006</v>
      </c>
      <c r="D126" s="309">
        <f>SUBTOTAL(9,D127:D131)</f>
        <v>13139.55</v>
      </c>
      <c r="E126" s="309">
        <f>SUBTOTAL(9,E127:E131)</f>
        <v>5351.1200000000008</v>
      </c>
      <c r="F126" s="313">
        <f>IF(C126&lt;&gt;0,E126/C126,"-")</f>
        <v>0.76960094116158095</v>
      </c>
      <c r="G126" s="313">
        <f>IF(D126&lt;&gt;0,E126/D126,"-")</f>
        <v>0.40725291200992431</v>
      </c>
    </row>
    <row r="127" spans="1:7" ht="30" hidden="1" customHeight="1" x14ac:dyDescent="0.25">
      <c r="A127" s="284"/>
      <c r="B127" s="284"/>
      <c r="C127" s="285"/>
      <c r="D127" s="315"/>
      <c r="E127" s="315"/>
      <c r="F127" s="291"/>
      <c r="G127" s="291"/>
    </row>
    <row r="128" spans="1:7" ht="15" customHeight="1" x14ac:dyDescent="0.25">
      <c r="A128" s="316" t="s">
        <v>234</v>
      </c>
      <c r="B128" s="316" t="s">
        <v>235</v>
      </c>
      <c r="C128" s="281">
        <v>99.54</v>
      </c>
      <c r="D128" s="281">
        <v>132.72</v>
      </c>
      <c r="E128" s="281">
        <v>132.72</v>
      </c>
      <c r="F128" s="282">
        <f>E128/C128</f>
        <v>1.3333333333333333</v>
      </c>
      <c r="G128" s="282">
        <f>IF(D128&lt;&gt;0,E128/D128,"-")</f>
        <v>1</v>
      </c>
    </row>
    <row r="129" spans="1:7" ht="15" customHeight="1" x14ac:dyDescent="0.25">
      <c r="A129" s="316" t="s">
        <v>236</v>
      </c>
      <c r="B129" s="316" t="s">
        <v>103</v>
      </c>
      <c r="C129" s="281">
        <v>6358.3</v>
      </c>
      <c r="D129" s="281">
        <v>12343.22</v>
      </c>
      <c r="E129" s="281">
        <v>4733.1000000000004</v>
      </c>
      <c r="F129" s="282">
        <f t="shared" ref="F129:F152" si="1">E129/C129</f>
        <v>0.74439708727175502</v>
      </c>
      <c r="G129" s="282">
        <f>IF(D129&lt;&gt;0,E129/D129,"-")</f>
        <v>0.38345747706028094</v>
      </c>
    </row>
    <row r="130" spans="1:7" ht="15" customHeight="1" x14ac:dyDescent="0.25">
      <c r="A130" s="316" t="s">
        <v>237</v>
      </c>
      <c r="B130" s="316" t="s">
        <v>104</v>
      </c>
      <c r="C130" s="281">
        <v>495.27</v>
      </c>
      <c r="D130" s="281">
        <v>663.61</v>
      </c>
      <c r="E130" s="281">
        <v>485.3</v>
      </c>
      <c r="F130" s="282">
        <f t="shared" si="1"/>
        <v>0.97986956609526121</v>
      </c>
      <c r="G130" s="282">
        <f>IF(D130&lt;&gt;0,E130/D130,"-")</f>
        <v>0.73130302436672145</v>
      </c>
    </row>
    <row r="131" spans="1:7" hidden="1" x14ac:dyDescent="0.25">
      <c r="A131" s="284"/>
      <c r="B131" s="284"/>
      <c r="C131" s="285"/>
      <c r="D131" s="281"/>
      <c r="E131" s="281"/>
      <c r="F131" s="282" t="e">
        <f t="shared" si="1"/>
        <v>#DIV/0!</v>
      </c>
      <c r="G131" s="282"/>
    </row>
    <row r="132" spans="1:7" ht="409.6" hidden="1" customHeight="1" x14ac:dyDescent="0.25">
      <c r="A132" s="314" t="s">
        <v>239</v>
      </c>
      <c r="B132" s="314" t="s">
        <v>96</v>
      </c>
      <c r="C132" s="309">
        <f>SUBTOTAL(9,C133:C138)</f>
        <v>32018.31</v>
      </c>
      <c r="D132" s="309">
        <f>SUBTOTAL(9,D133:D138)</f>
        <v>33977.03</v>
      </c>
      <c r="E132" s="309">
        <f>SUBTOTAL(9,E133:E138)</f>
        <v>18692.600000000002</v>
      </c>
      <c r="F132" s="282">
        <f t="shared" si="1"/>
        <v>0.58380970138648791</v>
      </c>
      <c r="G132" s="313">
        <f>IF(D132&lt;&gt;0,E132/D132,"-")</f>
        <v>0.55015403053180345</v>
      </c>
    </row>
    <row r="133" spans="1:7" ht="30" hidden="1" customHeight="1" x14ac:dyDescent="0.25">
      <c r="A133" s="284"/>
      <c r="B133" s="284"/>
      <c r="C133" s="285"/>
      <c r="D133" s="315"/>
      <c r="E133" s="315"/>
      <c r="F133" s="282" t="e">
        <f t="shared" si="1"/>
        <v>#DIV/0!</v>
      </c>
      <c r="G133" s="291"/>
    </row>
    <row r="134" spans="1:7" ht="15" customHeight="1" x14ac:dyDescent="0.25">
      <c r="A134" s="316" t="s">
        <v>240</v>
      </c>
      <c r="B134" s="316" t="s">
        <v>113</v>
      </c>
      <c r="C134" s="281">
        <v>4113.33</v>
      </c>
      <c r="D134" s="281">
        <v>5308.91</v>
      </c>
      <c r="E134" s="281">
        <v>4101.8100000000004</v>
      </c>
      <c r="F134" s="282">
        <f t="shared" si="1"/>
        <v>0.997199349432212</v>
      </c>
      <c r="G134" s="282">
        <f>IF(D134&lt;&gt;0,E134/D134,"-")</f>
        <v>0.77262752617769004</v>
      </c>
    </row>
    <row r="135" spans="1:7" ht="15" customHeight="1" x14ac:dyDescent="0.25">
      <c r="A135" s="316" t="s">
        <v>241</v>
      </c>
      <c r="B135" s="316" t="s">
        <v>242</v>
      </c>
      <c r="C135" s="281">
        <v>26650.75</v>
      </c>
      <c r="D135" s="281">
        <v>26544.560000000001</v>
      </c>
      <c r="E135" s="281">
        <v>12690.21</v>
      </c>
      <c r="F135" s="282">
        <f t="shared" si="1"/>
        <v>0.47616708723019047</v>
      </c>
      <c r="G135" s="282">
        <f>IF(D135&lt;&gt;0,E135/D135,"-")</f>
        <v>0.47807196653476264</v>
      </c>
    </row>
    <row r="136" spans="1:7" ht="15" customHeight="1" x14ac:dyDescent="0.25">
      <c r="A136" s="316" t="s">
        <v>243</v>
      </c>
      <c r="B136" s="316" t="s">
        <v>244</v>
      </c>
      <c r="C136" s="281">
        <v>1037.01</v>
      </c>
      <c r="D136" s="281">
        <v>1990.84</v>
      </c>
      <c r="E136" s="281">
        <v>1767.86</v>
      </c>
      <c r="F136" s="282">
        <f t="shared" si="1"/>
        <v>1.7047665885574874</v>
      </c>
      <c r="G136" s="282">
        <f>IF(D136&lt;&gt;0,E136/D136,"-")</f>
        <v>0.88799702638082412</v>
      </c>
    </row>
    <row r="137" spans="1:7" ht="15" customHeight="1" x14ac:dyDescent="0.25">
      <c r="A137" s="316" t="s">
        <v>245</v>
      </c>
      <c r="B137" s="316" t="s">
        <v>105</v>
      </c>
      <c r="C137" s="281">
        <v>217.22</v>
      </c>
      <c r="D137" s="281">
        <v>132.72</v>
      </c>
      <c r="E137" s="281">
        <v>132.72</v>
      </c>
      <c r="F137" s="282">
        <f t="shared" si="1"/>
        <v>0.6109934628487248</v>
      </c>
      <c r="G137" s="282">
        <f>IF(D137&lt;&gt;0,E137/D137,"-")</f>
        <v>1</v>
      </c>
    </row>
    <row r="138" spans="1:7" hidden="1" x14ac:dyDescent="0.25">
      <c r="A138" s="284"/>
      <c r="B138" s="284"/>
      <c r="C138" s="285"/>
      <c r="D138" s="281"/>
      <c r="E138" s="281"/>
      <c r="F138" s="282" t="e">
        <f t="shared" si="1"/>
        <v>#DIV/0!</v>
      </c>
      <c r="G138" s="282"/>
    </row>
    <row r="139" spans="1:7" ht="409.6" hidden="1" customHeight="1" x14ac:dyDescent="0.25">
      <c r="A139" s="314" t="s">
        <v>248</v>
      </c>
      <c r="B139" s="314" t="s">
        <v>82</v>
      </c>
      <c r="C139" s="309">
        <f>SUBTOTAL(9,C140:C148)</f>
        <v>35504.03</v>
      </c>
      <c r="D139" s="309">
        <f>SUBTOTAL(9,D140:D148)</f>
        <v>54801.25</v>
      </c>
      <c r="E139" s="309">
        <f>SUBTOTAL(9,E140:E148)</f>
        <v>41126.270000000004</v>
      </c>
      <c r="F139" s="282">
        <f t="shared" si="1"/>
        <v>1.1583549811105951</v>
      </c>
      <c r="G139" s="313">
        <f>IF(D139&lt;&gt;0,E139/D139,"-")</f>
        <v>0.75046226135352756</v>
      </c>
    </row>
    <row r="140" spans="1:7" ht="30" hidden="1" customHeight="1" x14ac:dyDescent="0.25">
      <c r="A140" s="284"/>
      <c r="B140" s="284"/>
      <c r="C140" s="285"/>
      <c r="D140" s="315"/>
      <c r="E140" s="315"/>
      <c r="F140" s="282" t="e">
        <f t="shared" si="1"/>
        <v>#DIV/0!</v>
      </c>
      <c r="G140" s="291"/>
    </row>
    <row r="141" spans="1:7" ht="15" customHeight="1" x14ac:dyDescent="0.25">
      <c r="A141" s="316" t="s">
        <v>249</v>
      </c>
      <c r="B141" s="316" t="s">
        <v>250</v>
      </c>
      <c r="C141" s="281">
        <v>2462.4499999999998</v>
      </c>
      <c r="D141" s="281">
        <v>3583.52</v>
      </c>
      <c r="E141" s="281">
        <v>2511.67</v>
      </c>
      <c r="F141" s="282">
        <f t="shared" si="1"/>
        <v>1.0199882231111292</v>
      </c>
      <c r="G141" s="282">
        <f t="shared" ref="G141:G147" si="2">IF(D141&lt;&gt;0,E141/D141,"-")</f>
        <v>0.70089465106933968</v>
      </c>
    </row>
    <row r="142" spans="1:7" ht="15" customHeight="1" x14ac:dyDescent="0.25">
      <c r="A142" s="316" t="s">
        <v>251</v>
      </c>
      <c r="B142" s="316" t="s">
        <v>252</v>
      </c>
      <c r="C142" s="281">
        <v>4495.34</v>
      </c>
      <c r="D142" s="281">
        <v>6636.14</v>
      </c>
      <c r="E142" s="281">
        <v>6753.98</v>
      </c>
      <c r="F142" s="282">
        <f t="shared" si="1"/>
        <v>1.5024403048490214</v>
      </c>
      <c r="G142" s="282">
        <f t="shared" si="2"/>
        <v>1.0177573107258133</v>
      </c>
    </row>
    <row r="143" spans="1:7" ht="15" customHeight="1" x14ac:dyDescent="0.25">
      <c r="A143" s="316" t="s">
        <v>253</v>
      </c>
      <c r="B143" s="316" t="s">
        <v>254</v>
      </c>
      <c r="C143" s="281">
        <v>1554.97</v>
      </c>
      <c r="D143" s="281">
        <v>1327.23</v>
      </c>
      <c r="E143" s="281">
        <v>758.94</v>
      </c>
      <c r="F143" s="282">
        <f t="shared" si="1"/>
        <v>0.4880737248950141</v>
      </c>
      <c r="G143" s="282">
        <f t="shared" si="2"/>
        <v>0.57182251757419589</v>
      </c>
    </row>
    <row r="144" spans="1:7" ht="15" customHeight="1" x14ac:dyDescent="0.25">
      <c r="A144" s="316" t="s">
        <v>255</v>
      </c>
      <c r="B144" s="316" t="s">
        <v>256</v>
      </c>
      <c r="C144" s="281">
        <v>1998.66</v>
      </c>
      <c r="D144" s="281">
        <v>2654.46</v>
      </c>
      <c r="E144" s="281">
        <v>1722.51</v>
      </c>
      <c r="F144" s="282">
        <f t="shared" si="1"/>
        <v>0.86183242772657676</v>
      </c>
      <c r="G144" s="282">
        <f t="shared" si="2"/>
        <v>0.64891164304604321</v>
      </c>
    </row>
    <row r="145" spans="1:7" ht="15" customHeight="1" x14ac:dyDescent="0.25">
      <c r="A145" s="316" t="s">
        <v>258</v>
      </c>
      <c r="B145" s="316" t="s">
        <v>116</v>
      </c>
      <c r="C145" s="281">
        <v>663.61</v>
      </c>
      <c r="D145" s="281">
        <v>663.61</v>
      </c>
      <c r="E145" s="281">
        <v>663.61</v>
      </c>
      <c r="F145" s="282">
        <f t="shared" si="1"/>
        <v>1</v>
      </c>
      <c r="G145" s="282">
        <f t="shared" si="2"/>
        <v>1</v>
      </c>
    </row>
    <row r="146" spans="1:7" ht="15" customHeight="1" x14ac:dyDescent="0.25">
      <c r="A146" s="316" t="s">
        <v>259</v>
      </c>
      <c r="B146" s="316" t="s">
        <v>260</v>
      </c>
      <c r="C146" s="281">
        <v>754</v>
      </c>
      <c r="D146" s="281">
        <v>663.61</v>
      </c>
      <c r="E146" s="281">
        <v>672.2</v>
      </c>
      <c r="F146" s="282">
        <f t="shared" si="1"/>
        <v>0.89151193633952264</v>
      </c>
      <c r="G146" s="282">
        <f t="shared" si="2"/>
        <v>1.0129443498440349</v>
      </c>
    </row>
    <row r="147" spans="1:7" ht="15" customHeight="1" x14ac:dyDescent="0.25">
      <c r="A147" s="316" t="s">
        <v>261</v>
      </c>
      <c r="B147" s="316" t="s">
        <v>117</v>
      </c>
      <c r="C147" s="281">
        <v>23575</v>
      </c>
      <c r="D147" s="281">
        <v>39272.68</v>
      </c>
      <c r="E147" s="281">
        <v>28043.360000000001</v>
      </c>
      <c r="F147" s="282">
        <f t="shared" si="1"/>
        <v>1.1895380699893956</v>
      </c>
      <c r="G147" s="282">
        <f t="shared" si="2"/>
        <v>0.71406789656320879</v>
      </c>
    </row>
    <row r="148" spans="1:7" hidden="1" x14ac:dyDescent="0.25">
      <c r="A148" s="284"/>
      <c r="B148" s="284"/>
      <c r="C148" s="285"/>
      <c r="D148" s="281"/>
      <c r="E148" s="281"/>
      <c r="F148" s="282" t="e">
        <f t="shared" si="1"/>
        <v>#DIV/0!</v>
      </c>
      <c r="G148" s="282"/>
    </row>
    <row r="149" spans="1:7" ht="409.6" hidden="1" customHeight="1" x14ac:dyDescent="0.25">
      <c r="A149" s="314" t="s">
        <v>262</v>
      </c>
      <c r="B149" s="314" t="s">
        <v>97</v>
      </c>
      <c r="C149" s="309">
        <f>SUBTOTAL(9,C150:C153)</f>
        <v>860.38</v>
      </c>
      <c r="D149" s="309">
        <f>SUBTOTAL(9,D150:D153)</f>
        <v>676.88</v>
      </c>
      <c r="E149" s="309">
        <f>SUBTOTAL(9,E150:E153)</f>
        <v>676.88</v>
      </c>
      <c r="F149" s="282">
        <f t="shared" si="1"/>
        <v>0.78672214602849899</v>
      </c>
      <c r="G149" s="313">
        <f>IF(D149&lt;&gt;0,E149/D149,"-")</f>
        <v>1</v>
      </c>
    </row>
    <row r="150" spans="1:7" ht="30" hidden="1" customHeight="1" x14ac:dyDescent="0.25">
      <c r="A150" s="284"/>
      <c r="B150" s="284"/>
      <c r="C150" s="285"/>
      <c r="D150" s="315"/>
      <c r="E150" s="315"/>
      <c r="F150" s="282" t="e">
        <f t="shared" si="1"/>
        <v>#DIV/0!</v>
      </c>
      <c r="G150" s="291"/>
    </row>
    <row r="151" spans="1:7" ht="15" customHeight="1" x14ac:dyDescent="0.25">
      <c r="A151" s="316" t="s">
        <v>265</v>
      </c>
      <c r="B151" s="316" t="s">
        <v>266</v>
      </c>
      <c r="C151" s="281">
        <v>847.11</v>
      </c>
      <c r="D151" s="281">
        <v>663.61</v>
      </c>
      <c r="E151" s="281">
        <v>663.61</v>
      </c>
      <c r="F151" s="282">
        <f t="shared" si="1"/>
        <v>0.78338114294483596</v>
      </c>
      <c r="G151" s="282">
        <f>IF(D151&lt;&gt;0,E151/D151,"-")</f>
        <v>1</v>
      </c>
    </row>
    <row r="152" spans="1:7" ht="15" customHeight="1" x14ac:dyDescent="0.25">
      <c r="A152" s="316" t="s">
        <v>269</v>
      </c>
      <c r="B152" s="316" t="s">
        <v>270</v>
      </c>
      <c r="C152" s="281">
        <v>13.27</v>
      </c>
      <c r="D152" s="281">
        <v>13.27</v>
      </c>
      <c r="E152" s="281">
        <v>13.27</v>
      </c>
      <c r="F152" s="282">
        <f t="shared" si="1"/>
        <v>1</v>
      </c>
      <c r="G152" s="282">
        <f>IF(D152&lt;&gt;0,E152/D152,"-")</f>
        <v>1</v>
      </c>
    </row>
    <row r="153" spans="1:7" hidden="1" x14ac:dyDescent="0.25">
      <c r="A153" s="284"/>
      <c r="B153" s="284"/>
      <c r="C153" s="285"/>
      <c r="D153" s="281"/>
      <c r="E153" s="281"/>
      <c r="F153" s="282"/>
      <c r="G153" s="282"/>
    </row>
    <row r="154" spans="1:7" hidden="1" x14ac:dyDescent="0.25">
      <c r="A154" s="284"/>
      <c r="B154" s="284"/>
      <c r="C154" s="285"/>
      <c r="D154" s="285"/>
      <c r="E154" s="285"/>
      <c r="F154" s="291"/>
      <c r="G154" s="291"/>
    </row>
    <row r="155" spans="1:7" ht="18" customHeight="1" x14ac:dyDescent="0.25">
      <c r="A155" s="310" t="s">
        <v>274</v>
      </c>
      <c r="B155" s="310" t="s">
        <v>17</v>
      </c>
      <c r="C155" s="311">
        <f>SUBTOTAL(9,C156:C161)</f>
        <v>445.84</v>
      </c>
      <c r="D155" s="311">
        <f>SUBTOTAL(9,D156:D161)</f>
        <v>929.06</v>
      </c>
      <c r="E155" s="311">
        <f>SUBTOTAL(9,E156:E161)</f>
        <v>513.39</v>
      </c>
      <c r="F155" s="312">
        <f>IF(C155&lt;&gt;0,E155/C155,"-")</f>
        <v>1.1515117530952808</v>
      </c>
      <c r="G155" s="312">
        <f>IF(D155&lt;&gt;0,E155/D155,"-")</f>
        <v>0.55259079069166683</v>
      </c>
    </row>
    <row r="156" spans="1:7" ht="22.5" hidden="1" customHeight="1" x14ac:dyDescent="0.25">
      <c r="A156" s="284"/>
      <c r="B156" s="284"/>
      <c r="C156" s="285"/>
      <c r="D156" s="309"/>
      <c r="E156" s="309"/>
      <c r="F156" s="313"/>
      <c r="G156" s="313"/>
    </row>
    <row r="157" spans="1:7" ht="409.6" hidden="1" customHeight="1" x14ac:dyDescent="0.25">
      <c r="A157" s="314" t="s">
        <v>275</v>
      </c>
      <c r="B157" s="314" t="s">
        <v>99</v>
      </c>
      <c r="C157" s="309">
        <f>SUBTOTAL(9,C158:C160)</f>
        <v>445.84</v>
      </c>
      <c r="D157" s="309">
        <f>SUBTOTAL(9,D158:D160)</f>
        <v>929.06</v>
      </c>
      <c r="E157" s="309">
        <f>SUBTOTAL(9,E158:E160)</f>
        <v>513.39</v>
      </c>
      <c r="F157" s="313">
        <f>IF(C157&lt;&gt;0,E157/C157,"-")</f>
        <v>1.1515117530952808</v>
      </c>
      <c r="G157" s="313">
        <f>IF(D157&lt;&gt;0,E157/D157,"-")</f>
        <v>0.55259079069166683</v>
      </c>
    </row>
    <row r="158" spans="1:7" ht="30" hidden="1" customHeight="1" x14ac:dyDescent="0.25">
      <c r="A158" s="284"/>
      <c r="B158" s="284"/>
      <c r="C158" s="285"/>
      <c r="D158" s="315"/>
      <c r="E158" s="315"/>
      <c r="F158" s="291"/>
      <c r="G158" s="291"/>
    </row>
    <row r="159" spans="1:7" ht="15" customHeight="1" x14ac:dyDescent="0.25">
      <c r="A159" s="316" t="s">
        <v>276</v>
      </c>
      <c r="B159" s="316" t="s">
        <v>277</v>
      </c>
      <c r="C159" s="281">
        <v>445.84</v>
      </c>
      <c r="D159" s="281">
        <v>929.06</v>
      </c>
      <c r="E159" s="281">
        <v>513.39</v>
      </c>
      <c r="F159" s="282">
        <f>E159/C159</f>
        <v>1.1515117530952808</v>
      </c>
      <c r="G159" s="282">
        <f>IF(D159&lt;&gt;0,E159/D159,"-")</f>
        <v>0.55259079069166683</v>
      </c>
    </row>
    <row r="160" spans="1:7" hidden="1" x14ac:dyDescent="0.25">
      <c r="A160" s="284"/>
      <c r="B160" s="284"/>
      <c r="C160" s="285"/>
      <c r="D160" s="281"/>
      <c r="E160" s="281"/>
      <c r="F160" s="282"/>
      <c r="G160" s="282"/>
    </row>
    <row r="161" spans="1:7" hidden="1" x14ac:dyDescent="0.25">
      <c r="A161" s="284"/>
      <c r="B161" s="284"/>
      <c r="C161" s="285"/>
      <c r="D161" s="285"/>
      <c r="E161" s="285"/>
      <c r="F161" s="291"/>
      <c r="G161" s="291"/>
    </row>
    <row r="162" spans="1:7" ht="20.100000000000001" hidden="1" customHeight="1" x14ac:dyDescent="0.25">
      <c r="A162" s="284"/>
      <c r="B162" s="284"/>
      <c r="C162" s="285"/>
      <c r="D162" s="285"/>
      <c r="E162" s="285"/>
      <c r="F162" s="291"/>
      <c r="G162" s="291"/>
    </row>
    <row r="163" spans="1:7" ht="20.100000000000001" hidden="1" customHeight="1" x14ac:dyDescent="0.25">
      <c r="A163" s="284"/>
      <c r="B163" s="284"/>
      <c r="C163" s="285"/>
      <c r="D163" s="285"/>
      <c r="E163" s="285"/>
      <c r="F163" s="291"/>
      <c r="G163" s="291"/>
    </row>
    <row r="164" spans="1:7" ht="18" customHeight="1" x14ac:dyDescent="0.25">
      <c r="A164" s="302" t="s">
        <v>319</v>
      </c>
      <c r="B164" s="302" t="s">
        <v>320</v>
      </c>
      <c r="C164" s="303">
        <f>SUBTOTAL(9,C165:C191)</f>
        <v>0</v>
      </c>
      <c r="D164" s="303">
        <f>SUBTOTAL(9,D165:D191)</f>
        <v>312214.38</v>
      </c>
      <c r="E164" s="303">
        <f>SUBTOTAL(9,E165:E191)</f>
        <v>52841.5</v>
      </c>
      <c r="F164" s="304">
        <v>0</v>
      </c>
      <c r="G164" s="304">
        <f>IF(D164&lt;&gt;0,E164/D164,"-")</f>
        <v>0.16924748949744084</v>
      </c>
    </row>
    <row r="165" spans="1:7" ht="30" hidden="1" customHeight="1" x14ac:dyDescent="0.25">
      <c r="A165" s="284"/>
      <c r="B165" s="284"/>
      <c r="C165" s="285"/>
      <c r="D165" s="305"/>
      <c r="E165" s="305"/>
      <c r="F165" s="291"/>
      <c r="G165" s="291"/>
    </row>
    <row r="166" spans="1:7" ht="18" customHeight="1" x14ac:dyDescent="0.25">
      <c r="A166" s="306" t="s">
        <v>141</v>
      </c>
      <c r="B166" s="306" t="s">
        <v>216</v>
      </c>
      <c r="C166" s="307">
        <f>SUBTOTAL(9,C167:C176)</f>
        <v>0</v>
      </c>
      <c r="D166" s="307">
        <f>SUBTOTAL(9,D167:D176)</f>
        <v>6463.6</v>
      </c>
      <c r="E166" s="307">
        <f>SUBTOTAL(9,E167:E176)</f>
        <v>39080.9</v>
      </c>
      <c r="F166" s="308">
        <v>0</v>
      </c>
      <c r="G166" s="308">
        <f>IF(D166&lt;&gt;0,E166/D166,"-")</f>
        <v>6.0463054644470571</v>
      </c>
    </row>
    <row r="167" spans="1:7" ht="30" hidden="1" customHeight="1" x14ac:dyDescent="0.25">
      <c r="A167" s="284"/>
      <c r="B167" s="284"/>
      <c r="C167" s="285"/>
      <c r="D167" s="309"/>
      <c r="E167" s="309"/>
      <c r="F167" s="291"/>
      <c r="G167" s="291"/>
    </row>
    <row r="168" spans="1:7" ht="18" customHeight="1" x14ac:dyDescent="0.25">
      <c r="A168" s="310" t="s">
        <v>232</v>
      </c>
      <c r="B168" s="310" t="s">
        <v>15</v>
      </c>
      <c r="C168" s="311">
        <f>SUBTOTAL(9,C169:C175)</f>
        <v>0</v>
      </c>
      <c r="D168" s="311">
        <f>SUBTOTAL(9,D169:D175)</f>
        <v>6463.6</v>
      </c>
      <c r="E168" s="311">
        <f>SUBTOTAL(9,E169:E175)</f>
        <v>39080.9</v>
      </c>
      <c r="F168" s="312">
        <v>0</v>
      </c>
      <c r="G168" s="312">
        <f>IF(D168&lt;&gt;0,E168/D168,"-")</f>
        <v>6.0463054644470571</v>
      </c>
    </row>
    <row r="169" spans="1:7" ht="22.5" hidden="1" customHeight="1" x14ac:dyDescent="0.25">
      <c r="A169" s="284"/>
      <c r="B169" s="284"/>
      <c r="C169" s="285"/>
      <c r="D169" s="309"/>
      <c r="E169" s="309"/>
      <c r="F169" s="313"/>
      <c r="G169" s="313"/>
    </row>
    <row r="170" spans="1:7" ht="409.6" hidden="1" customHeight="1" x14ac:dyDescent="0.25">
      <c r="A170" s="314" t="s">
        <v>248</v>
      </c>
      <c r="B170" s="314" t="s">
        <v>82</v>
      </c>
      <c r="C170" s="309">
        <f>SUBTOTAL(9,C171:C174)</f>
        <v>0</v>
      </c>
      <c r="D170" s="309">
        <f>SUBTOTAL(9,D171:D174)</f>
        <v>6463.6</v>
      </c>
      <c r="E170" s="309">
        <f>SUBTOTAL(9,E171:E174)</f>
        <v>39080.9</v>
      </c>
      <c r="F170" s="313" t="str">
        <f>IF(C170&lt;&gt;0,E170/C170,"-")</f>
        <v>-</v>
      </c>
      <c r="G170" s="313">
        <f>IF(D170&lt;&gt;0,E170/D170,"-")</f>
        <v>6.0463054644470571</v>
      </c>
    </row>
    <row r="171" spans="1:7" ht="30" hidden="1" customHeight="1" x14ac:dyDescent="0.25">
      <c r="A171" s="284"/>
      <c r="B171" s="284"/>
      <c r="C171" s="285"/>
      <c r="D171" s="315"/>
      <c r="E171" s="315"/>
      <c r="F171" s="291"/>
      <c r="G171" s="291"/>
    </row>
    <row r="172" spans="1:7" ht="15" customHeight="1" x14ac:dyDescent="0.25">
      <c r="A172" s="280">
        <v>3232</v>
      </c>
      <c r="B172" s="316" t="s">
        <v>321</v>
      </c>
      <c r="C172" s="281">
        <v>0</v>
      </c>
      <c r="D172" s="240">
        <v>0</v>
      </c>
      <c r="E172" s="320">
        <v>39080.9</v>
      </c>
      <c r="F172" s="317">
        <v>0</v>
      </c>
      <c r="G172" s="317">
        <v>0</v>
      </c>
    </row>
    <row r="173" spans="1:7" ht="15" customHeight="1" x14ac:dyDescent="0.25">
      <c r="A173" s="316" t="s">
        <v>258</v>
      </c>
      <c r="B173" s="316" t="s">
        <v>116</v>
      </c>
      <c r="C173" s="281">
        <v>0</v>
      </c>
      <c r="D173" s="281">
        <v>6463.6</v>
      </c>
      <c r="E173" s="281">
        <v>0</v>
      </c>
      <c r="F173" s="282">
        <v>0</v>
      </c>
      <c r="G173" s="282">
        <v>0</v>
      </c>
    </row>
    <row r="174" spans="1:7" hidden="1" x14ac:dyDescent="0.25">
      <c r="A174" s="284"/>
      <c r="B174" s="284"/>
      <c r="C174" s="285"/>
      <c r="D174" s="281"/>
      <c r="E174" s="281"/>
      <c r="F174" s="282"/>
      <c r="G174" s="282"/>
    </row>
    <row r="175" spans="1:7" hidden="1" x14ac:dyDescent="0.25">
      <c r="A175" s="284"/>
      <c r="B175" s="284"/>
      <c r="C175" s="285"/>
      <c r="D175" s="285"/>
      <c r="E175" s="285"/>
      <c r="F175" s="291"/>
      <c r="G175" s="291"/>
    </row>
    <row r="176" spans="1:7" ht="20.100000000000001" hidden="1" customHeight="1" x14ac:dyDescent="0.25">
      <c r="A176" s="284"/>
      <c r="B176" s="284"/>
      <c r="C176" s="285"/>
      <c r="D176" s="285"/>
      <c r="E176" s="285"/>
      <c r="F176" s="291"/>
      <c r="G176" s="291"/>
    </row>
    <row r="177" spans="1:7" ht="18" customHeight="1" x14ac:dyDescent="0.25">
      <c r="A177" s="306" t="s">
        <v>280</v>
      </c>
      <c r="B177" s="306" t="s">
        <v>18</v>
      </c>
      <c r="C177" s="307">
        <f>SUBTOTAL(9,C178:C190)</f>
        <v>0</v>
      </c>
      <c r="D177" s="307">
        <f>SUBTOTAL(9,D178:D190)</f>
        <v>305750.78000000003</v>
      </c>
      <c r="E177" s="307">
        <f>SUBTOTAL(9,E178:E190)</f>
        <v>13760.6</v>
      </c>
      <c r="F177" s="308">
        <v>0</v>
      </c>
      <c r="G177" s="308">
        <f>IF(D177&lt;&gt;0,E177/D177,"-")</f>
        <v>4.5005935880196281E-2</v>
      </c>
    </row>
    <row r="178" spans="1:7" ht="30" hidden="1" customHeight="1" x14ac:dyDescent="0.25">
      <c r="A178" s="284"/>
      <c r="B178" s="284"/>
      <c r="C178" s="285"/>
      <c r="D178" s="309"/>
      <c r="E178" s="309"/>
      <c r="F178" s="291"/>
      <c r="G178" s="291"/>
    </row>
    <row r="179" spans="1:7" ht="18" customHeight="1" x14ac:dyDescent="0.25">
      <c r="A179" s="310" t="s">
        <v>284</v>
      </c>
      <c r="B179" s="310" t="s">
        <v>19</v>
      </c>
      <c r="C179" s="311">
        <f>SUBTOTAL(9,C180:C189)</f>
        <v>0</v>
      </c>
      <c r="D179" s="311">
        <f>SUBTOTAL(9,D180:D189)</f>
        <v>305750.78000000003</v>
      </c>
      <c r="E179" s="311">
        <f>SUBTOTAL(9,E180:E189)</f>
        <v>13760.6</v>
      </c>
      <c r="F179" s="312">
        <v>0</v>
      </c>
      <c r="G179" s="312">
        <f>IF(D179&lt;&gt;0,E179/D179,"-")</f>
        <v>4.5005935880196281E-2</v>
      </c>
    </row>
    <row r="180" spans="1:7" ht="22.5" hidden="1" customHeight="1" x14ac:dyDescent="0.25">
      <c r="A180" s="284"/>
      <c r="B180" s="284"/>
      <c r="C180" s="285"/>
      <c r="D180" s="309"/>
      <c r="E180" s="309"/>
      <c r="F180" s="313"/>
      <c r="G180" s="313"/>
    </row>
    <row r="181" spans="1:7" ht="409.6" hidden="1" customHeight="1" x14ac:dyDescent="0.25">
      <c r="A181" s="314" t="s">
        <v>285</v>
      </c>
      <c r="B181" s="314" t="s">
        <v>84</v>
      </c>
      <c r="C181" s="309">
        <f>SUBTOTAL(9,C182:C184)</f>
        <v>0</v>
      </c>
      <c r="D181" s="309">
        <f>SUBTOTAL(9,D182:D184)</f>
        <v>265445.62</v>
      </c>
      <c r="E181" s="309">
        <f>SUBTOTAL(9,E182:E184)</f>
        <v>0</v>
      </c>
      <c r="F181" s="313" t="str">
        <f>IF(C181&lt;&gt;0,E181/C181,"-")</f>
        <v>-</v>
      </c>
      <c r="G181" s="313">
        <f>IF(D181&lt;&gt;0,E181/D181,"-")</f>
        <v>0</v>
      </c>
    </row>
    <row r="182" spans="1:7" ht="30" hidden="1" customHeight="1" x14ac:dyDescent="0.25">
      <c r="A182" s="284"/>
      <c r="B182" s="284"/>
      <c r="C182" s="285"/>
      <c r="D182" s="315"/>
      <c r="E182" s="315"/>
      <c r="F182" s="291"/>
      <c r="G182" s="291"/>
    </row>
    <row r="183" spans="1:7" ht="15" customHeight="1" x14ac:dyDescent="0.25">
      <c r="A183" s="316" t="s">
        <v>286</v>
      </c>
      <c r="B183" s="316" t="s">
        <v>287</v>
      </c>
      <c r="C183" s="281">
        <v>0</v>
      </c>
      <c r="D183" s="281">
        <v>265445.62</v>
      </c>
      <c r="E183" s="281">
        <v>0</v>
      </c>
      <c r="F183" s="282">
        <v>0</v>
      </c>
      <c r="G183" s="282">
        <v>0</v>
      </c>
    </row>
    <row r="184" spans="1:7" hidden="1" x14ac:dyDescent="0.25">
      <c r="A184" s="284"/>
      <c r="B184" s="284"/>
      <c r="C184" s="285"/>
      <c r="D184" s="281"/>
      <c r="E184" s="281"/>
      <c r="F184" s="282"/>
      <c r="G184" s="282"/>
    </row>
    <row r="185" spans="1:7" ht="409.6" hidden="1" customHeight="1" x14ac:dyDescent="0.25">
      <c r="A185" s="314" t="s">
        <v>288</v>
      </c>
      <c r="B185" s="314" t="s">
        <v>85</v>
      </c>
      <c r="C185" s="309">
        <f>SUBTOTAL(9,C186:C188)</f>
        <v>0</v>
      </c>
      <c r="D185" s="309">
        <f>SUBTOTAL(9,D186:D188)</f>
        <v>40305.160000000003</v>
      </c>
      <c r="E185" s="309">
        <f>SUBTOTAL(9,E186:E188)</f>
        <v>13760.6</v>
      </c>
      <c r="F185" s="313" t="str">
        <f>IF(C185&lt;&gt;0,E185/C185,"-")</f>
        <v>-</v>
      </c>
      <c r="G185" s="313">
        <f>IF(D185&lt;&gt;0,E185/D185,"-")</f>
        <v>0.34141038020938258</v>
      </c>
    </row>
    <row r="186" spans="1:7" ht="30" hidden="1" customHeight="1" x14ac:dyDescent="0.25">
      <c r="A186" s="284"/>
      <c r="B186" s="284"/>
      <c r="C186" s="285"/>
      <c r="D186" s="315"/>
      <c r="E186" s="315"/>
      <c r="F186" s="291"/>
      <c r="G186" s="291"/>
    </row>
    <row r="187" spans="1:7" ht="15" customHeight="1" x14ac:dyDescent="0.25">
      <c r="A187" s="316" t="s">
        <v>291</v>
      </c>
      <c r="B187" s="316" t="s">
        <v>292</v>
      </c>
      <c r="C187" s="281">
        <v>0</v>
      </c>
      <c r="D187" s="281">
        <v>40305.160000000003</v>
      </c>
      <c r="E187" s="281">
        <v>13760.6</v>
      </c>
      <c r="F187" s="282">
        <v>0</v>
      </c>
      <c r="G187" s="282">
        <v>0</v>
      </c>
    </row>
    <row r="188" spans="1:7" hidden="1" x14ac:dyDescent="0.25">
      <c r="A188" s="284"/>
      <c r="B188" s="284"/>
      <c r="C188" s="285"/>
      <c r="D188" s="281"/>
      <c r="E188" s="281"/>
      <c r="F188" s="282"/>
      <c r="G188" s="282"/>
    </row>
    <row r="189" spans="1:7" hidden="1" x14ac:dyDescent="0.25">
      <c r="A189" s="284"/>
      <c r="B189" s="284"/>
      <c r="C189" s="285"/>
      <c r="D189" s="285"/>
      <c r="E189" s="285"/>
      <c r="F189" s="291"/>
      <c r="G189" s="291"/>
    </row>
    <row r="190" spans="1:7" ht="20.100000000000001" hidden="1" customHeight="1" x14ac:dyDescent="0.25">
      <c r="A190" s="284"/>
      <c r="B190" s="284"/>
      <c r="C190" s="285"/>
      <c r="D190" s="285"/>
      <c r="E190" s="285"/>
      <c r="F190" s="291"/>
      <c r="G190" s="291"/>
    </row>
    <row r="191" spans="1:7" ht="20.100000000000001" hidden="1" customHeight="1" x14ac:dyDescent="0.25">
      <c r="A191" s="284"/>
      <c r="B191" s="284"/>
      <c r="C191" s="285"/>
      <c r="D191" s="285"/>
      <c r="E191" s="285"/>
      <c r="F191" s="291"/>
      <c r="G191" s="291"/>
    </row>
    <row r="192" spans="1:7" ht="20.100000000000001" hidden="1" customHeight="1" x14ac:dyDescent="0.25">
      <c r="A192" s="284"/>
      <c r="B192" s="284"/>
      <c r="C192" s="285"/>
      <c r="D192" s="285"/>
      <c r="E192" s="285"/>
      <c r="F192" s="291"/>
      <c r="G192" s="291"/>
    </row>
    <row r="193" spans="1:10" ht="20.100000000000001" hidden="1" customHeight="1" x14ac:dyDescent="0.25">
      <c r="A193" s="284"/>
      <c r="B193" s="284"/>
      <c r="C193" s="285"/>
      <c r="D193" s="285"/>
      <c r="E193" s="285"/>
      <c r="F193" s="291"/>
      <c r="G193" s="291"/>
    </row>
    <row r="194" spans="1:10" s="254" customFormat="1" ht="18" customHeight="1" x14ac:dyDescent="0.25">
      <c r="A194" s="295" t="s">
        <v>217</v>
      </c>
      <c r="B194" s="295" t="s">
        <v>37</v>
      </c>
      <c r="C194" s="296">
        <f>SUBTOTAL(9,C195:C212)</f>
        <v>47682.26</v>
      </c>
      <c r="D194" s="296">
        <f>SUBTOTAL(9,D195:D212)</f>
        <v>185973.87</v>
      </c>
      <c r="E194" s="296">
        <f>SUBTOTAL(9,E195:E212)</f>
        <v>0</v>
      </c>
      <c r="F194" s="297">
        <f>IF(C194&lt;&gt;0,E194/C194,"-")</f>
        <v>0</v>
      </c>
      <c r="G194" s="297">
        <f>IF(D194&lt;&gt;0,E194/D194,"-")</f>
        <v>0</v>
      </c>
      <c r="H194" s="240"/>
      <c r="I194" s="240"/>
      <c r="J194" s="240"/>
    </row>
    <row r="195" spans="1:10" ht="30" hidden="1" customHeight="1" x14ac:dyDescent="0.25">
      <c r="A195" s="284"/>
      <c r="B195" s="284"/>
      <c r="C195" s="285"/>
      <c r="D195" s="256"/>
      <c r="E195" s="256"/>
      <c r="F195" s="291"/>
      <c r="G195" s="291"/>
    </row>
    <row r="196" spans="1:10" ht="18" customHeight="1" x14ac:dyDescent="0.25">
      <c r="A196" s="298"/>
      <c r="B196" s="298"/>
      <c r="C196" s="299">
        <f>SUBTOTAL(9,C197:C211)</f>
        <v>47682.26</v>
      </c>
      <c r="D196" s="299">
        <f>SUBTOTAL(9,D197:D211)</f>
        <v>185973.87</v>
      </c>
      <c r="E196" s="299">
        <f>SUBTOTAL(9,E197:E211)</f>
        <v>0</v>
      </c>
      <c r="F196" s="300">
        <f>IF(C196&lt;&gt;0,E196/C196,"-")</f>
        <v>0</v>
      </c>
      <c r="G196" s="300">
        <f>IF(D196&lt;&gt;0,E196/D196,"-")</f>
        <v>0</v>
      </c>
    </row>
    <row r="197" spans="1:10" ht="30" hidden="1" customHeight="1" x14ac:dyDescent="0.25">
      <c r="A197" s="284"/>
      <c r="B197" s="284"/>
      <c r="C197" s="285"/>
      <c r="D197" s="301"/>
      <c r="E197" s="301"/>
      <c r="F197" s="291"/>
      <c r="G197" s="291"/>
    </row>
    <row r="198" spans="1:10" ht="18" customHeight="1" x14ac:dyDescent="0.25">
      <c r="A198" s="302" t="s">
        <v>319</v>
      </c>
      <c r="B198" s="302" t="s">
        <v>320</v>
      </c>
      <c r="C198" s="303">
        <f>SUBTOTAL(9,C199:C210)</f>
        <v>47682.26</v>
      </c>
      <c r="D198" s="303">
        <f>SUBTOTAL(9,D199:D210)</f>
        <v>185973.87</v>
      </c>
      <c r="E198" s="303">
        <f>SUBTOTAL(9,E199:E210)</f>
        <v>0</v>
      </c>
      <c r="F198" s="304">
        <f>IF(C198&lt;&gt;0,E198/C198,"-")</f>
        <v>0</v>
      </c>
      <c r="G198" s="304">
        <f>IF(D198&lt;&gt;0,E198/D198,"-")</f>
        <v>0</v>
      </c>
    </row>
    <row r="199" spans="1:10" ht="30" hidden="1" customHeight="1" x14ac:dyDescent="0.25">
      <c r="A199" s="284"/>
      <c r="B199" s="284"/>
      <c r="C199" s="285"/>
      <c r="D199" s="305"/>
      <c r="E199" s="305"/>
      <c r="F199" s="291"/>
      <c r="G199" s="291"/>
    </row>
    <row r="200" spans="1:10" ht="18" customHeight="1" x14ac:dyDescent="0.25">
      <c r="A200" s="306" t="s">
        <v>280</v>
      </c>
      <c r="B200" s="306" t="s">
        <v>18</v>
      </c>
      <c r="C200" s="307">
        <f>SUBTOTAL(9,C201:C209)</f>
        <v>47682.26</v>
      </c>
      <c r="D200" s="307">
        <f>SUBTOTAL(9,D201:D209)</f>
        <v>185973.87</v>
      </c>
      <c r="E200" s="307">
        <f>SUBTOTAL(9,E201:E209)</f>
        <v>0</v>
      </c>
      <c r="F200" s="308">
        <f>IF(C200&lt;&gt;0,E200/C200,"-")</f>
        <v>0</v>
      </c>
      <c r="G200" s="308">
        <f>IF(D200&lt;&gt;0,E200/D200,"-")</f>
        <v>0</v>
      </c>
    </row>
    <row r="201" spans="1:10" ht="30" hidden="1" customHeight="1" x14ac:dyDescent="0.25">
      <c r="A201" s="284"/>
      <c r="B201" s="284"/>
      <c r="C201" s="285"/>
      <c r="D201" s="309"/>
      <c r="E201" s="309"/>
      <c r="F201" s="291"/>
      <c r="G201" s="291"/>
    </row>
    <row r="202" spans="1:10" ht="18" customHeight="1" x14ac:dyDescent="0.25">
      <c r="A202" s="310" t="s">
        <v>284</v>
      </c>
      <c r="B202" s="310" t="s">
        <v>19</v>
      </c>
      <c r="C202" s="311">
        <f>SUBTOTAL(9,C203:C208)</f>
        <v>47682.26</v>
      </c>
      <c r="D202" s="311">
        <f>SUBTOTAL(9,D203:D208)</f>
        <v>185973.87</v>
      </c>
      <c r="E202" s="311">
        <f>SUBTOTAL(9,E203:E208)</f>
        <v>0</v>
      </c>
      <c r="F202" s="312">
        <f>IF(C202&lt;&gt;0,E202/C202,"-")</f>
        <v>0</v>
      </c>
      <c r="G202" s="312">
        <f>IF(D202&lt;&gt;0,E202/D202,"-")</f>
        <v>0</v>
      </c>
    </row>
    <row r="203" spans="1:10" ht="22.5" hidden="1" customHeight="1" x14ac:dyDescent="0.25">
      <c r="A203" s="284"/>
      <c r="B203" s="284"/>
      <c r="C203" s="285"/>
      <c r="D203" s="309"/>
      <c r="E203" s="309"/>
      <c r="F203" s="313"/>
      <c r="G203" s="313"/>
    </row>
    <row r="204" spans="1:10" ht="409.6" hidden="1" customHeight="1" x14ac:dyDescent="0.25">
      <c r="A204" s="314" t="s">
        <v>285</v>
      </c>
      <c r="B204" s="314" t="s">
        <v>84</v>
      </c>
      <c r="C204" s="309">
        <f>SUBTOTAL(9,C205:C207)</f>
        <v>47682.26</v>
      </c>
      <c r="D204" s="309">
        <f>SUBTOTAL(9,D205:D207)</f>
        <v>185973.87</v>
      </c>
      <c r="E204" s="309">
        <f>SUBTOTAL(9,E205:E207)</f>
        <v>0</v>
      </c>
      <c r="F204" s="313">
        <f>IF(C204&lt;&gt;0,E204/C204,"-")</f>
        <v>0</v>
      </c>
      <c r="G204" s="313">
        <f>IF(D204&lt;&gt;0,E204/D204,"-")</f>
        <v>0</v>
      </c>
    </row>
    <row r="205" spans="1:10" ht="30" hidden="1" customHeight="1" x14ac:dyDescent="0.25">
      <c r="A205" s="284"/>
      <c r="B205" s="284"/>
      <c r="C205" s="285"/>
      <c r="D205" s="315"/>
      <c r="E205" s="315"/>
      <c r="F205" s="291"/>
      <c r="G205" s="291"/>
    </row>
    <row r="206" spans="1:10" ht="15" customHeight="1" x14ac:dyDescent="0.25">
      <c r="A206" s="316" t="s">
        <v>286</v>
      </c>
      <c r="B206" s="316" t="s">
        <v>287</v>
      </c>
      <c r="C206" s="281">
        <v>47682.26</v>
      </c>
      <c r="D206" s="281">
        <v>185973.87</v>
      </c>
      <c r="E206" s="281">
        <v>0</v>
      </c>
      <c r="F206" s="282">
        <f>IF(C206&lt;&gt;0,0/C206,"-")</f>
        <v>0</v>
      </c>
      <c r="G206" s="282">
        <f>IF(D206&lt;&gt;0,E206/D206,"-")</f>
        <v>0</v>
      </c>
    </row>
    <row r="207" spans="1:10" hidden="1" x14ac:dyDescent="0.25">
      <c r="A207" s="284"/>
      <c r="B207" s="284"/>
      <c r="C207" s="285"/>
      <c r="D207" s="281"/>
      <c r="E207" s="281"/>
      <c r="F207" s="282"/>
      <c r="G207" s="282"/>
    </row>
    <row r="208" spans="1:10" hidden="1" x14ac:dyDescent="0.25">
      <c r="A208" s="284"/>
      <c r="B208" s="284"/>
      <c r="C208" s="285"/>
      <c r="D208" s="285"/>
      <c r="E208" s="285"/>
      <c r="F208" s="291"/>
      <c r="G208" s="291"/>
    </row>
    <row r="209" spans="1:10" ht="20.100000000000001" hidden="1" customHeight="1" x14ac:dyDescent="0.25">
      <c r="A209" s="284"/>
      <c r="B209" s="284"/>
      <c r="C209" s="285"/>
      <c r="D209" s="285"/>
      <c r="E209" s="285"/>
      <c r="F209" s="291"/>
      <c r="G209" s="291"/>
    </row>
    <row r="210" spans="1:10" ht="20.100000000000001" hidden="1" customHeight="1" x14ac:dyDescent="0.25">
      <c r="A210" s="284"/>
      <c r="B210" s="284"/>
      <c r="C210" s="285"/>
      <c r="D210" s="285"/>
      <c r="E210" s="285"/>
      <c r="F210" s="291"/>
      <c r="G210" s="291"/>
    </row>
    <row r="211" spans="1:10" ht="20.100000000000001" hidden="1" customHeight="1" x14ac:dyDescent="0.25">
      <c r="A211" s="284"/>
      <c r="B211" s="284"/>
      <c r="C211" s="285"/>
      <c r="D211" s="285"/>
      <c r="E211" s="285"/>
      <c r="F211" s="291"/>
      <c r="G211" s="291"/>
    </row>
    <row r="212" spans="1:10" ht="20.100000000000001" hidden="1" customHeight="1" x14ac:dyDescent="0.25">
      <c r="A212" s="284"/>
      <c r="B212" s="284"/>
      <c r="C212" s="285"/>
      <c r="D212" s="285"/>
      <c r="E212" s="285"/>
      <c r="F212" s="291"/>
      <c r="G212" s="291"/>
    </row>
    <row r="213" spans="1:10" s="254" customFormat="1" ht="18" customHeight="1" x14ac:dyDescent="0.25">
      <c r="A213" s="295" t="s">
        <v>311</v>
      </c>
      <c r="B213" s="295" t="s">
        <v>312</v>
      </c>
      <c r="C213" s="296">
        <f>C215</f>
        <v>185680.31</v>
      </c>
      <c r="D213" s="296">
        <f>SUBTOTAL(9,D214:D334)</f>
        <v>390940.98999999993</v>
      </c>
      <c r="E213" s="296">
        <f>E215</f>
        <v>65113.270000000011</v>
      </c>
      <c r="F213" s="297">
        <f>IF(C213&lt;&gt;0,E213/C213,"-")</f>
        <v>0.35067406985694938</v>
      </c>
      <c r="G213" s="297">
        <f>IF(D213&lt;&gt;0,E213/D213,"-")</f>
        <v>0.16655523893772312</v>
      </c>
      <c r="H213" s="240"/>
      <c r="I213" s="240"/>
      <c r="J213" s="240"/>
    </row>
    <row r="214" spans="1:10" ht="30" hidden="1" customHeight="1" x14ac:dyDescent="0.25">
      <c r="A214" s="284"/>
      <c r="B214" s="284"/>
      <c r="C214" s="285"/>
      <c r="D214" s="256"/>
      <c r="E214" s="256"/>
      <c r="F214" s="291"/>
      <c r="G214" s="291"/>
    </row>
    <row r="215" spans="1:10" ht="18" customHeight="1" x14ac:dyDescent="0.25">
      <c r="A215" s="298"/>
      <c r="B215" s="298"/>
      <c r="C215" s="299">
        <f>C217+C306</f>
        <v>185680.31</v>
      </c>
      <c r="D215" s="299">
        <f>SUBTOTAL(9,D216:D333)</f>
        <v>390940.98999999993</v>
      </c>
      <c r="E215" s="299">
        <f>E219+E283+E318</f>
        <v>65113.270000000011</v>
      </c>
      <c r="F215" s="300">
        <f>IF(C215&lt;&gt;0,E215/C215,"-")</f>
        <v>0.35067406985694938</v>
      </c>
      <c r="G215" s="300">
        <f>IF(D215&lt;&gt;0,E215/D215,"-")</f>
        <v>0.16655523893772312</v>
      </c>
    </row>
    <row r="216" spans="1:10" ht="30" hidden="1" customHeight="1" x14ac:dyDescent="0.25">
      <c r="A216" s="284"/>
      <c r="B216" s="284"/>
      <c r="C216" s="285"/>
      <c r="D216" s="301"/>
      <c r="E216" s="301"/>
      <c r="F216" s="291"/>
      <c r="G216" s="291"/>
    </row>
    <row r="217" spans="1:10" ht="18" customHeight="1" x14ac:dyDescent="0.25">
      <c r="A217" s="302" t="s">
        <v>317</v>
      </c>
      <c r="B217" s="302" t="s">
        <v>318</v>
      </c>
      <c r="C217" s="303">
        <f>C219+C283</f>
        <v>51281.979999999996</v>
      </c>
      <c r="D217" s="303">
        <f>SUBTOTAL(9,D218:D304)</f>
        <v>199084.17999999996</v>
      </c>
      <c r="E217" s="303">
        <f>SUBTOTAL(9,E218:E304)</f>
        <v>59013.590000000011</v>
      </c>
      <c r="F217" s="304">
        <f>IF(C217&lt;&gt;0,E217/C217,"-")</f>
        <v>1.1507666045655807</v>
      </c>
      <c r="G217" s="304">
        <f>IF(D217&lt;&gt;0,E217/D217,"-")</f>
        <v>0.29642531114225157</v>
      </c>
    </row>
    <row r="218" spans="1:10" ht="30" hidden="1" customHeight="1" x14ac:dyDescent="0.25">
      <c r="A218" s="284"/>
      <c r="B218" s="284"/>
      <c r="C218" s="285"/>
      <c r="D218" s="305"/>
      <c r="E218" s="305"/>
      <c r="F218" s="291"/>
      <c r="G218" s="291"/>
    </row>
    <row r="219" spans="1:10" ht="18" customHeight="1" x14ac:dyDescent="0.25">
      <c r="A219" s="306" t="s">
        <v>141</v>
      </c>
      <c r="B219" s="306" t="s">
        <v>216</v>
      </c>
      <c r="C219" s="307">
        <f>C221+C237+C274</f>
        <v>51208.99</v>
      </c>
      <c r="D219" s="307">
        <f>SUBTOTAL(9,D220:D282)</f>
        <v>149578.57999999996</v>
      </c>
      <c r="E219" s="307">
        <f>SUBTOTAL(9,E220:E282)</f>
        <v>50668.780000000013</v>
      </c>
      <c r="F219" s="308">
        <f>IF(C219&lt;&gt;0,E219/C219,"-")</f>
        <v>0.9894508757153776</v>
      </c>
      <c r="G219" s="308">
        <f>IF(D219&lt;&gt;0,E219/D219,"-")</f>
        <v>0.33874355539409473</v>
      </c>
    </row>
    <row r="220" spans="1:10" ht="30" hidden="1" customHeight="1" x14ac:dyDescent="0.25">
      <c r="A220" s="284"/>
      <c r="B220" s="284"/>
      <c r="C220" s="285"/>
      <c r="D220" s="309"/>
      <c r="E220" s="309"/>
      <c r="F220" s="291"/>
      <c r="G220" s="291"/>
    </row>
    <row r="221" spans="1:10" ht="18" customHeight="1" x14ac:dyDescent="0.25">
      <c r="A221" s="310" t="s">
        <v>217</v>
      </c>
      <c r="B221" s="310" t="s">
        <v>14</v>
      </c>
      <c r="C221" s="311">
        <f>SUBTOTAL(9,C222:C236)</f>
        <v>3451.21</v>
      </c>
      <c r="D221" s="311">
        <f>SUBTOTAL(9,D222:D236)</f>
        <v>30194.440000000002</v>
      </c>
      <c r="E221" s="311">
        <f>SUBTOTAL(9,E222:E236)</f>
        <v>4219.22</v>
      </c>
      <c r="F221" s="312">
        <f>IF(C221&lt;&gt;0,E221/C221,"-")</f>
        <v>1.2225335462055338</v>
      </c>
      <c r="G221" s="312">
        <f>IF(D221&lt;&gt;0,E221/D221,"-")</f>
        <v>0.13973499756908889</v>
      </c>
    </row>
    <row r="222" spans="1:10" ht="22.5" hidden="1" customHeight="1" x14ac:dyDescent="0.25">
      <c r="A222" s="284"/>
      <c r="B222" s="284"/>
      <c r="C222" s="285"/>
      <c r="D222" s="309"/>
      <c r="E222" s="309"/>
      <c r="F222" s="313"/>
      <c r="G222" s="313"/>
    </row>
    <row r="223" spans="1:10" ht="409.6" hidden="1" customHeight="1" x14ac:dyDescent="0.25">
      <c r="A223" s="314" t="s">
        <v>218</v>
      </c>
      <c r="B223" s="314" t="s">
        <v>219</v>
      </c>
      <c r="C223" s="309">
        <f>SUBTOTAL(9,C224:C227)</f>
        <v>3000.84</v>
      </c>
      <c r="D223" s="309">
        <f>SUBTOTAL(9,D224:D227)</f>
        <v>7299.76</v>
      </c>
      <c r="E223" s="309">
        <f>SUBTOTAL(9,E224:E227)</f>
        <v>3622.71</v>
      </c>
      <c r="F223" s="313">
        <f>IF(C223&lt;&gt;0,E223/C223,"-")</f>
        <v>1.2072319750469869</v>
      </c>
      <c r="G223" s="313">
        <f>IF(D223&lt;&gt;0,E223/D223,"-")</f>
        <v>0.49627795982333667</v>
      </c>
    </row>
    <row r="224" spans="1:10" ht="30" hidden="1" customHeight="1" x14ac:dyDescent="0.25">
      <c r="A224" s="284"/>
      <c r="B224" s="284"/>
      <c r="C224" s="285"/>
      <c r="D224" s="315"/>
      <c r="E224" s="315"/>
      <c r="F224" s="291"/>
      <c r="G224" s="291"/>
    </row>
    <row r="225" spans="1:9" ht="15" customHeight="1" x14ac:dyDescent="0.25">
      <c r="A225" s="316" t="s">
        <v>220</v>
      </c>
      <c r="B225" s="316" t="s">
        <v>221</v>
      </c>
      <c r="C225" s="281">
        <v>525.58000000000004</v>
      </c>
      <c r="D225" s="281">
        <v>1327.23</v>
      </c>
      <c r="E225" s="281">
        <v>294.49</v>
      </c>
      <c r="F225" s="282">
        <f>E225/C225</f>
        <v>0.56031431941854715</v>
      </c>
      <c r="G225" s="282">
        <f>IF(D225&lt;&gt;0,E225/D225,"-")</f>
        <v>0.2218831702116438</v>
      </c>
    </row>
    <row r="226" spans="1:9" ht="15" customHeight="1" x14ac:dyDescent="0.25">
      <c r="A226" s="316" t="s">
        <v>222</v>
      </c>
      <c r="B226" s="316" t="s">
        <v>223</v>
      </c>
      <c r="C226" s="281">
        <v>2475.2600000000002</v>
      </c>
      <c r="D226" s="281">
        <v>5972.53</v>
      </c>
      <c r="E226" s="281">
        <v>3328.22</v>
      </c>
      <c r="F226" s="282">
        <f t="shared" ref="F226:F234" si="3">E226/C226</f>
        <v>1.3445941032457194</v>
      </c>
      <c r="G226" s="282">
        <f>IF(D226&lt;&gt;0,E226/D226,"-")</f>
        <v>0.55725463078460891</v>
      </c>
    </row>
    <row r="227" spans="1:9" hidden="1" x14ac:dyDescent="0.25">
      <c r="A227" s="284"/>
      <c r="B227" s="284"/>
      <c r="C227" s="285"/>
      <c r="D227" s="281"/>
      <c r="E227" s="281"/>
      <c r="F227" s="282" t="e">
        <f t="shared" si="3"/>
        <v>#DIV/0!</v>
      </c>
      <c r="G227" s="282"/>
    </row>
    <row r="228" spans="1:9" ht="409.6" hidden="1" customHeight="1" x14ac:dyDescent="0.25">
      <c r="A228" s="314" t="s">
        <v>226</v>
      </c>
      <c r="B228" s="314" t="s">
        <v>227</v>
      </c>
      <c r="C228" s="309">
        <f>SUBTOTAL(9,C229:C231)</f>
        <v>0</v>
      </c>
      <c r="D228" s="309">
        <f>SUBTOTAL(9,D229:D231)</f>
        <v>19908.419999999998</v>
      </c>
      <c r="E228" s="309">
        <f>SUBTOTAL(9,E229:E231)</f>
        <v>0</v>
      </c>
      <c r="F228" s="282" t="e">
        <f t="shared" si="3"/>
        <v>#DIV/0!</v>
      </c>
      <c r="G228" s="313">
        <f>IF(D228&lt;&gt;0,E228/D228,"-")</f>
        <v>0</v>
      </c>
    </row>
    <row r="229" spans="1:9" ht="30" hidden="1" customHeight="1" x14ac:dyDescent="0.25">
      <c r="A229" s="284"/>
      <c r="B229" s="284"/>
      <c r="C229" s="285"/>
      <c r="D229" s="315"/>
      <c r="E229" s="315"/>
      <c r="F229" s="282" t="e">
        <f t="shared" si="3"/>
        <v>#DIV/0!</v>
      </c>
      <c r="G229" s="291"/>
    </row>
    <row r="230" spans="1:9" ht="15" customHeight="1" x14ac:dyDescent="0.25">
      <c r="A230" s="316" t="s">
        <v>228</v>
      </c>
      <c r="B230" s="316" t="s">
        <v>227</v>
      </c>
      <c r="C230" s="281">
        <v>0</v>
      </c>
      <c r="D230" s="281">
        <v>19908.419999999998</v>
      </c>
      <c r="E230" s="281">
        <v>0</v>
      </c>
      <c r="F230" s="282">
        <v>0</v>
      </c>
      <c r="G230" s="282">
        <f>IF(D230&lt;&gt;0,E230/D230,"-")</f>
        <v>0</v>
      </c>
    </row>
    <row r="231" spans="1:9" hidden="1" x14ac:dyDescent="0.25">
      <c r="A231" s="284"/>
      <c r="B231" s="284"/>
      <c r="C231" s="285"/>
      <c r="D231" s="281"/>
      <c r="E231" s="281"/>
      <c r="F231" s="282" t="e">
        <f t="shared" si="3"/>
        <v>#DIV/0!</v>
      </c>
      <c r="G231" s="282"/>
    </row>
    <row r="232" spans="1:9" ht="409.6" hidden="1" customHeight="1" x14ac:dyDescent="0.25">
      <c r="A232" s="314" t="s">
        <v>229</v>
      </c>
      <c r="B232" s="314" t="s">
        <v>89</v>
      </c>
      <c r="C232" s="309">
        <f>SUBTOTAL(9,C233:C235)</f>
        <v>450.37</v>
      </c>
      <c r="D232" s="309">
        <f>SUBTOTAL(9,D233:D235)</f>
        <v>2986.26</v>
      </c>
      <c r="E232" s="309">
        <f>SUBTOTAL(9,E233:E235)</f>
        <v>596.51</v>
      </c>
      <c r="F232" s="282">
        <f t="shared" si="3"/>
        <v>1.3244887536914092</v>
      </c>
      <c r="G232" s="313">
        <f>IF(D232&lt;&gt;0,E232/D232,"-")</f>
        <v>0.19975152866796594</v>
      </c>
    </row>
    <row r="233" spans="1:9" ht="30" hidden="1" customHeight="1" x14ac:dyDescent="0.25">
      <c r="A233" s="284"/>
      <c r="B233" s="284"/>
      <c r="C233" s="285"/>
      <c r="D233" s="315"/>
      <c r="E233" s="315"/>
      <c r="F233" s="282" t="e">
        <f t="shared" si="3"/>
        <v>#DIV/0!</v>
      </c>
      <c r="G233" s="291"/>
    </row>
    <row r="234" spans="1:9" ht="15" customHeight="1" x14ac:dyDescent="0.25">
      <c r="A234" s="316" t="s">
        <v>230</v>
      </c>
      <c r="B234" s="316" t="s">
        <v>231</v>
      </c>
      <c r="C234" s="281">
        <v>450.37</v>
      </c>
      <c r="D234" s="281">
        <v>2986.26</v>
      </c>
      <c r="E234" s="281">
        <v>596.51</v>
      </c>
      <c r="F234" s="282">
        <f t="shared" si="3"/>
        <v>1.3244887536914092</v>
      </c>
      <c r="G234" s="282">
        <f>IF(D234&lt;&gt;0,E234/D234,"-")</f>
        <v>0.19975152866796594</v>
      </c>
      <c r="I234" s="281"/>
    </row>
    <row r="235" spans="1:9" hidden="1" x14ac:dyDescent="0.25">
      <c r="A235" s="284"/>
      <c r="B235" s="284"/>
      <c r="C235" s="285"/>
      <c r="D235" s="281"/>
      <c r="E235" s="281"/>
      <c r="F235" s="282"/>
      <c r="G235" s="282"/>
      <c r="I235" s="281"/>
    </row>
    <row r="236" spans="1:9" hidden="1" x14ac:dyDescent="0.25">
      <c r="A236" s="284"/>
      <c r="B236" s="284"/>
      <c r="C236" s="285"/>
      <c r="D236" s="285"/>
      <c r="E236" s="285"/>
      <c r="F236" s="291"/>
      <c r="G236" s="291"/>
      <c r="I236" s="285"/>
    </row>
    <row r="237" spans="1:9" ht="18" customHeight="1" x14ac:dyDescent="0.25">
      <c r="A237" s="310" t="s">
        <v>232</v>
      </c>
      <c r="B237" s="310" t="s">
        <v>15</v>
      </c>
      <c r="C237" s="311">
        <f>C241+C242+C247+C248+C249+C250+C251+C255+C256+C258+C257+C259+C260+C261+C262+C266+C267+C268+C269+C270+C271</f>
        <v>47283.95</v>
      </c>
      <c r="D237" s="311">
        <f>SUBTOTAL(9,D238:D273)</f>
        <v>117380.02999999998</v>
      </c>
      <c r="E237" s="311">
        <f>SUBTOTAL(9,E238:E273)</f>
        <v>45700.430000000008</v>
      </c>
      <c r="F237" s="312">
        <f>IF(C237&lt;&gt;0,E237/C237,"-")</f>
        <v>0.96651041209543642</v>
      </c>
      <c r="G237" s="312">
        <f>IF(D237&lt;&gt;0,E237/D237,"-")</f>
        <v>0.38933735150689613</v>
      </c>
      <c r="I237" s="281"/>
    </row>
    <row r="238" spans="1:9" ht="22.5" hidden="1" customHeight="1" x14ac:dyDescent="0.25">
      <c r="A238" s="284"/>
      <c r="B238" s="284"/>
      <c r="C238" s="285"/>
      <c r="D238" s="309"/>
      <c r="E238" s="309"/>
      <c r="F238" s="313"/>
      <c r="G238" s="313"/>
      <c r="I238" s="281"/>
    </row>
    <row r="239" spans="1:9" ht="409.6" hidden="1" customHeight="1" x14ac:dyDescent="0.25">
      <c r="A239" s="314" t="s">
        <v>233</v>
      </c>
      <c r="B239" s="314" t="s">
        <v>95</v>
      </c>
      <c r="C239" s="309">
        <f>SUBTOTAL(9,C240:C243)</f>
        <v>370.57000000000005</v>
      </c>
      <c r="D239" s="309">
        <f>SUBTOTAL(9,D240:D243)</f>
        <v>7299.75</v>
      </c>
      <c r="E239" s="309">
        <f>SUBTOTAL(9,E240:E243)</f>
        <v>3671.86</v>
      </c>
      <c r="F239" s="313">
        <f>IF(C239&lt;&gt;0,E239/C239,"-")</f>
        <v>9.9086812208219754</v>
      </c>
      <c r="G239" s="313">
        <f>IF(D239&lt;&gt;0,E239/D239,"-")</f>
        <v>0.50301174697763629</v>
      </c>
      <c r="I239" s="285"/>
    </row>
    <row r="240" spans="1:9" ht="30" hidden="1" customHeight="1" x14ac:dyDescent="0.25">
      <c r="A240" s="284"/>
      <c r="B240" s="284"/>
      <c r="C240" s="285"/>
      <c r="D240" s="315"/>
      <c r="E240" s="315"/>
      <c r="F240" s="291"/>
      <c r="G240" s="291"/>
      <c r="I240" s="309"/>
    </row>
    <row r="241" spans="1:9" ht="15" customHeight="1" x14ac:dyDescent="0.25">
      <c r="A241" s="316" t="s">
        <v>234</v>
      </c>
      <c r="B241" s="316" t="s">
        <v>235</v>
      </c>
      <c r="C241" s="281">
        <v>24.16</v>
      </c>
      <c r="D241" s="281">
        <v>663.61</v>
      </c>
      <c r="E241" s="281">
        <v>3671.86</v>
      </c>
      <c r="F241" s="282">
        <f>E241/C241</f>
        <v>151.98096026490066</v>
      </c>
      <c r="G241" s="282">
        <f>IF(D241&lt;&gt;0,E241/D241,"-")</f>
        <v>5.533159536474737</v>
      </c>
      <c r="I241" s="285"/>
    </row>
    <row r="242" spans="1:9" ht="15" customHeight="1" x14ac:dyDescent="0.25">
      <c r="A242" s="316" t="s">
        <v>237</v>
      </c>
      <c r="B242" s="316" t="s">
        <v>104</v>
      </c>
      <c r="C242" s="281">
        <v>346.41</v>
      </c>
      <c r="D242" s="281">
        <v>6636.14</v>
      </c>
      <c r="E242" s="281">
        <v>0</v>
      </c>
      <c r="F242" s="282">
        <f t="shared" ref="F242:F273" si="4">E242/C242</f>
        <v>0</v>
      </c>
      <c r="G242" s="282">
        <f>IF(D242&lt;&gt;0,E242/D242,"-")</f>
        <v>0</v>
      </c>
      <c r="I242" s="316"/>
    </row>
    <row r="243" spans="1:9" hidden="1" x14ac:dyDescent="0.25">
      <c r="A243" s="284"/>
      <c r="B243" s="284"/>
      <c r="C243" s="285"/>
      <c r="D243" s="281"/>
      <c r="E243" s="281"/>
      <c r="F243" s="282" t="e">
        <f t="shared" si="4"/>
        <v>#DIV/0!</v>
      </c>
      <c r="G243" s="282"/>
      <c r="I243" s="281"/>
    </row>
    <row r="244" spans="1:9" ht="409.6" hidden="1" customHeight="1" x14ac:dyDescent="0.25">
      <c r="A244" s="314" t="s">
        <v>239</v>
      </c>
      <c r="B244" s="314" t="s">
        <v>96</v>
      </c>
      <c r="C244" s="309">
        <f>SUBTOTAL(9,C245:C252)</f>
        <v>24534.76</v>
      </c>
      <c r="D244" s="309">
        <f>SUBTOTAL(9,D245:D252)</f>
        <v>47169.68</v>
      </c>
      <c r="E244" s="309">
        <f>SUBTOTAL(9,E245:E252)</f>
        <v>19830.68</v>
      </c>
      <c r="F244" s="282">
        <f t="shared" si="4"/>
        <v>0.80826875828416511</v>
      </c>
      <c r="G244" s="313">
        <f>IF(D244&lt;&gt;0,E244/D244,"-")</f>
        <v>0.42041158642585663</v>
      </c>
      <c r="I244" s="281"/>
    </row>
    <row r="245" spans="1:9" ht="30" hidden="1" customHeight="1" x14ac:dyDescent="0.25">
      <c r="A245" s="284"/>
      <c r="B245" s="284"/>
      <c r="C245" s="285"/>
      <c r="D245" s="315"/>
      <c r="E245" s="315"/>
      <c r="F245" s="282" t="e">
        <f t="shared" si="4"/>
        <v>#DIV/0!</v>
      </c>
      <c r="G245" s="291"/>
      <c r="I245" s="281"/>
    </row>
    <row r="246" spans="1:9" ht="14.25" customHeight="1" x14ac:dyDescent="0.25">
      <c r="A246" s="280">
        <v>3214</v>
      </c>
      <c r="B246" s="280" t="s">
        <v>322</v>
      </c>
      <c r="C246" s="316">
        <v>0</v>
      </c>
      <c r="D246" s="316">
        <v>0</v>
      </c>
      <c r="E246" s="316">
        <v>180.97</v>
      </c>
      <c r="F246" s="282">
        <v>0</v>
      </c>
      <c r="G246" s="350" t="s">
        <v>323</v>
      </c>
      <c r="I246" s="281"/>
    </row>
    <row r="247" spans="1:9" ht="15" customHeight="1" x14ac:dyDescent="0.25">
      <c r="A247" s="316" t="s">
        <v>240</v>
      </c>
      <c r="B247" s="316" t="s">
        <v>113</v>
      </c>
      <c r="C247" s="281">
        <v>411.03</v>
      </c>
      <c r="D247" s="281">
        <v>3981.68</v>
      </c>
      <c r="E247" s="281">
        <v>822.62</v>
      </c>
      <c r="F247" s="282">
        <f t="shared" si="4"/>
        <v>2.0013624309661098</v>
      </c>
      <c r="G247" s="282">
        <f>IF(D247&lt;&gt;0,E247/D247,"-")</f>
        <v>0.20660123365011754</v>
      </c>
      <c r="I247" s="281"/>
    </row>
    <row r="248" spans="1:9" ht="15" customHeight="1" x14ac:dyDescent="0.25">
      <c r="A248" s="316" t="s">
        <v>241</v>
      </c>
      <c r="B248" s="316" t="s">
        <v>242</v>
      </c>
      <c r="C248" s="281">
        <v>22422.31</v>
      </c>
      <c r="D248" s="281">
        <v>38542.699999999997</v>
      </c>
      <c r="E248" s="281">
        <v>15916.89</v>
      </c>
      <c r="F248" s="282">
        <f t="shared" si="4"/>
        <v>0.70986843014836554</v>
      </c>
      <c r="G248" s="282">
        <f>IF(D248&lt;&gt;0,E248/D248,"-")</f>
        <v>0.41296769556881069</v>
      </c>
      <c r="I248" s="285"/>
    </row>
    <row r="249" spans="1:9" ht="15" customHeight="1" x14ac:dyDescent="0.25">
      <c r="A249" s="316" t="s">
        <v>243</v>
      </c>
      <c r="B249" s="316" t="s">
        <v>244</v>
      </c>
      <c r="C249" s="281">
        <v>1303.78</v>
      </c>
      <c r="D249" s="281">
        <v>2654.46</v>
      </c>
      <c r="E249" s="281">
        <v>330.62</v>
      </c>
      <c r="F249" s="282">
        <f t="shared" si="4"/>
        <v>0.25358572765343845</v>
      </c>
      <c r="G249" s="282">
        <f>IF(D249&lt;&gt;0,E249/D249,"-")</f>
        <v>0.12455263970826458</v>
      </c>
      <c r="I249" s="309"/>
    </row>
    <row r="250" spans="1:9" ht="15" customHeight="1" x14ac:dyDescent="0.25">
      <c r="A250" s="316" t="s">
        <v>245</v>
      </c>
      <c r="B250" s="316" t="s">
        <v>105</v>
      </c>
      <c r="C250" s="281">
        <v>1.43</v>
      </c>
      <c r="D250" s="281">
        <v>663.61</v>
      </c>
      <c r="E250" s="281">
        <v>1690.99</v>
      </c>
      <c r="F250" s="282">
        <f t="shared" si="4"/>
        <v>1182.5104895104896</v>
      </c>
      <c r="G250" s="282">
        <f>IF(D250&lt;&gt;0,E250/D250,"-")</f>
        <v>2.5481683518934313</v>
      </c>
      <c r="I250" s="285"/>
    </row>
    <row r="251" spans="1:9" ht="15" customHeight="1" x14ac:dyDescent="0.25">
      <c r="A251" s="316" t="s">
        <v>246</v>
      </c>
      <c r="B251" s="316" t="s">
        <v>247</v>
      </c>
      <c r="C251" s="281">
        <v>396.21</v>
      </c>
      <c r="D251" s="281">
        <v>1327.23</v>
      </c>
      <c r="E251" s="281">
        <v>888.59</v>
      </c>
      <c r="F251" s="282">
        <f t="shared" si="4"/>
        <v>2.2427248176472077</v>
      </c>
      <c r="G251" s="282">
        <f>IF(D251&lt;&gt;0,E251/D251,"-")</f>
        <v>0.66950716906640151</v>
      </c>
      <c r="I251" s="281"/>
    </row>
    <row r="252" spans="1:9" hidden="1" x14ac:dyDescent="0.25">
      <c r="A252" s="284"/>
      <c r="B252" s="284"/>
      <c r="C252" s="285"/>
      <c r="D252" s="281"/>
      <c r="E252" s="281"/>
      <c r="F252" s="282" t="e">
        <f t="shared" si="4"/>
        <v>#DIV/0!</v>
      </c>
      <c r="G252" s="282"/>
      <c r="I252" s="281"/>
    </row>
    <row r="253" spans="1:9" ht="409.6" hidden="1" customHeight="1" x14ac:dyDescent="0.25">
      <c r="A253" s="314" t="s">
        <v>248</v>
      </c>
      <c r="B253" s="314" t="s">
        <v>82</v>
      </c>
      <c r="C253" s="309">
        <f>SUBTOTAL(9,C254:C263)</f>
        <v>20740.849999999999</v>
      </c>
      <c r="D253" s="309">
        <f>SUBTOTAL(9,D254:D263)</f>
        <v>57999.86</v>
      </c>
      <c r="E253" s="309">
        <f>SUBTOTAL(9,E254:E263)</f>
        <v>20322.739999999998</v>
      </c>
      <c r="F253" s="282">
        <f t="shared" si="4"/>
        <v>0.97984123119351418</v>
      </c>
      <c r="G253" s="313">
        <f>IF(D253&lt;&gt;0,E253/D253,"-")</f>
        <v>0.35039291474151829</v>
      </c>
      <c r="I253" s="281"/>
    </row>
    <row r="254" spans="1:9" ht="30" hidden="1" customHeight="1" x14ac:dyDescent="0.25">
      <c r="A254" s="284"/>
      <c r="B254" s="284"/>
      <c r="C254" s="285"/>
      <c r="D254" s="315"/>
      <c r="E254" s="315"/>
      <c r="F254" s="282" t="e">
        <f t="shared" si="4"/>
        <v>#DIV/0!</v>
      </c>
      <c r="G254" s="291"/>
      <c r="I254" s="281"/>
    </row>
    <row r="255" spans="1:9" ht="15" customHeight="1" x14ac:dyDescent="0.25">
      <c r="A255" s="316" t="s">
        <v>249</v>
      </c>
      <c r="B255" s="316" t="s">
        <v>250</v>
      </c>
      <c r="C255" s="281">
        <v>1094.73</v>
      </c>
      <c r="D255" s="281">
        <v>1990.84</v>
      </c>
      <c r="E255" s="281">
        <v>828.9</v>
      </c>
      <c r="F255" s="282">
        <f t="shared" si="4"/>
        <v>0.75717300156202894</v>
      </c>
      <c r="G255" s="282">
        <f t="shared" ref="G255:G262" si="5">IF(D255&lt;&gt;0,E255/D255,"-")</f>
        <v>0.4163569146691849</v>
      </c>
      <c r="I255" s="281"/>
    </row>
    <row r="256" spans="1:9" ht="15" customHeight="1" x14ac:dyDescent="0.25">
      <c r="A256" s="316" t="s">
        <v>251</v>
      </c>
      <c r="B256" s="316" t="s">
        <v>252</v>
      </c>
      <c r="C256" s="281">
        <v>1987.82</v>
      </c>
      <c r="D256" s="281">
        <v>6636.14</v>
      </c>
      <c r="E256" s="281">
        <v>7088.83</v>
      </c>
      <c r="F256" s="282">
        <f t="shared" si="4"/>
        <v>3.5661327484379872</v>
      </c>
      <c r="G256" s="282">
        <f t="shared" si="5"/>
        <v>1.0682158604248855</v>
      </c>
      <c r="I256" s="281"/>
    </row>
    <row r="257" spans="1:9" ht="15" customHeight="1" x14ac:dyDescent="0.25">
      <c r="A257" s="316" t="s">
        <v>253</v>
      </c>
      <c r="B257" s="316" t="s">
        <v>254</v>
      </c>
      <c r="C257" s="281">
        <v>4814.7700000000004</v>
      </c>
      <c r="D257" s="281">
        <v>6636.14</v>
      </c>
      <c r="E257" s="281">
        <v>845.41</v>
      </c>
      <c r="F257" s="282">
        <f t="shared" si="4"/>
        <v>0.17558678815395126</v>
      </c>
      <c r="G257" s="282">
        <f t="shared" si="5"/>
        <v>0.1273948409768329</v>
      </c>
      <c r="I257" s="281"/>
    </row>
    <row r="258" spans="1:9" ht="15" customHeight="1" x14ac:dyDescent="0.25">
      <c r="A258" s="316" t="s">
        <v>255</v>
      </c>
      <c r="B258" s="316" t="s">
        <v>256</v>
      </c>
      <c r="C258" s="281">
        <v>554.79999999999995</v>
      </c>
      <c r="D258" s="281">
        <v>1990.84</v>
      </c>
      <c r="E258" s="281">
        <v>714.48</v>
      </c>
      <c r="F258" s="282">
        <f t="shared" si="4"/>
        <v>1.2878154289834176</v>
      </c>
      <c r="G258" s="282">
        <f t="shared" si="5"/>
        <v>0.35888368728777803</v>
      </c>
      <c r="I258" s="281"/>
    </row>
    <row r="259" spans="1:9" ht="15" customHeight="1" x14ac:dyDescent="0.25">
      <c r="A259" s="316" t="s">
        <v>257</v>
      </c>
      <c r="B259" s="316" t="s">
        <v>115</v>
      </c>
      <c r="C259" s="281">
        <v>812.26</v>
      </c>
      <c r="D259" s="281">
        <v>929.06</v>
      </c>
      <c r="E259" s="281">
        <v>0</v>
      </c>
      <c r="F259" s="282">
        <f t="shared" si="4"/>
        <v>0</v>
      </c>
      <c r="G259" s="282">
        <f t="shared" si="5"/>
        <v>0</v>
      </c>
      <c r="I259" s="285"/>
    </row>
    <row r="260" spans="1:9" ht="15" customHeight="1" x14ac:dyDescent="0.25">
      <c r="A260" s="316" t="s">
        <v>258</v>
      </c>
      <c r="B260" s="316" t="s">
        <v>116</v>
      </c>
      <c r="C260" s="281">
        <v>3029.23</v>
      </c>
      <c r="D260" s="281">
        <v>3981.68</v>
      </c>
      <c r="E260" s="281">
        <v>1664.74</v>
      </c>
      <c r="F260" s="282">
        <f t="shared" si="4"/>
        <v>0.54955879877064473</v>
      </c>
      <c r="G260" s="282">
        <f t="shared" si="5"/>
        <v>0.4180998975306906</v>
      </c>
      <c r="I260" s="309"/>
    </row>
    <row r="261" spans="1:9" ht="15" customHeight="1" x14ac:dyDescent="0.25">
      <c r="A261" s="316" t="s">
        <v>259</v>
      </c>
      <c r="B261" s="316" t="s">
        <v>260</v>
      </c>
      <c r="C261" s="281">
        <v>187.31</v>
      </c>
      <c r="D261" s="281">
        <v>2654.46</v>
      </c>
      <c r="E261" s="281">
        <v>1454.66</v>
      </c>
      <c r="F261" s="282">
        <f t="shared" si="4"/>
        <v>7.7660562703539586</v>
      </c>
      <c r="G261" s="282">
        <f t="shared" si="5"/>
        <v>0.54800599745334266</v>
      </c>
      <c r="I261" s="285"/>
    </row>
    <row r="262" spans="1:9" ht="15" customHeight="1" x14ac:dyDescent="0.25">
      <c r="A262" s="316" t="s">
        <v>261</v>
      </c>
      <c r="B262" s="316" t="s">
        <v>117</v>
      </c>
      <c r="C262" s="281">
        <v>8259.93</v>
      </c>
      <c r="D262" s="281">
        <v>33180.699999999997</v>
      </c>
      <c r="E262" s="281">
        <v>7725.72</v>
      </c>
      <c r="F262" s="282">
        <f t="shared" si="4"/>
        <v>0.93532511776734184</v>
      </c>
      <c r="G262" s="282">
        <f t="shared" si="5"/>
        <v>0.23283776412191429</v>
      </c>
      <c r="I262" s="281"/>
    </row>
    <row r="263" spans="1:9" hidden="1" x14ac:dyDescent="0.25">
      <c r="A263" s="284"/>
      <c r="B263" s="284"/>
      <c r="C263" s="285"/>
      <c r="D263" s="281"/>
      <c r="E263" s="281"/>
      <c r="F263" s="282" t="e">
        <f t="shared" si="4"/>
        <v>#DIV/0!</v>
      </c>
      <c r="G263" s="282"/>
      <c r="I263" s="281"/>
    </row>
    <row r="264" spans="1:9" ht="409.6" hidden="1" customHeight="1" x14ac:dyDescent="0.25">
      <c r="A264" s="314" t="s">
        <v>262</v>
      </c>
      <c r="B264" s="314" t="s">
        <v>97</v>
      </c>
      <c r="C264" s="309">
        <f>SUBTOTAL(9,C265:C272)</f>
        <v>1637.77</v>
      </c>
      <c r="D264" s="309">
        <f>SUBTOTAL(9,D265:D272)</f>
        <v>4910.74</v>
      </c>
      <c r="E264" s="309">
        <f>SUBTOTAL(9,E265:E272)</f>
        <v>1875.1500000000003</v>
      </c>
      <c r="F264" s="282">
        <f t="shared" si="4"/>
        <v>1.1449409868296527</v>
      </c>
      <c r="G264" s="313">
        <f>IF(D264&lt;&gt;0,E264/D264,"-")</f>
        <v>0.38184672778440731</v>
      </c>
      <c r="I264" s="281"/>
    </row>
    <row r="265" spans="1:9" ht="30" hidden="1" customHeight="1" x14ac:dyDescent="0.25">
      <c r="A265" s="284"/>
      <c r="B265" s="284"/>
      <c r="C265" s="285"/>
      <c r="D265" s="315"/>
      <c r="E265" s="315"/>
      <c r="F265" s="282" t="e">
        <f t="shared" si="4"/>
        <v>#DIV/0!</v>
      </c>
      <c r="G265" s="291"/>
      <c r="I265" s="281"/>
    </row>
    <row r="266" spans="1:9" ht="15" customHeight="1" x14ac:dyDescent="0.25">
      <c r="A266" s="316" t="s">
        <v>263</v>
      </c>
      <c r="B266" s="316" t="s">
        <v>264</v>
      </c>
      <c r="C266" s="281">
        <v>211.38</v>
      </c>
      <c r="D266" s="281">
        <v>663.61</v>
      </c>
      <c r="E266" s="281">
        <v>825.82</v>
      </c>
      <c r="F266" s="282">
        <f t="shared" si="4"/>
        <v>3.9068029141829883</v>
      </c>
      <c r="G266" s="282">
        <f>IF(D266&lt;&gt;0,E266/D266,"-")</f>
        <v>1.2444357378580793</v>
      </c>
      <c r="I266" s="281"/>
    </row>
    <row r="267" spans="1:9" ht="15" customHeight="1" x14ac:dyDescent="0.25">
      <c r="A267" s="316" t="s">
        <v>265</v>
      </c>
      <c r="B267" s="316" t="s">
        <v>266</v>
      </c>
      <c r="C267" s="281">
        <v>46.6</v>
      </c>
      <c r="D267" s="281">
        <v>663.61</v>
      </c>
      <c r="E267" s="281">
        <v>310.25</v>
      </c>
      <c r="F267" s="282">
        <f t="shared" si="4"/>
        <v>6.657725321888412</v>
      </c>
      <c r="G267" s="282">
        <f>IF(D267&lt;&gt;0,E267/D267,"-")</f>
        <v>0.46751857265562602</v>
      </c>
      <c r="I267" s="281"/>
    </row>
    <row r="268" spans="1:9" ht="15" customHeight="1" x14ac:dyDescent="0.25">
      <c r="A268" s="316" t="s">
        <v>267</v>
      </c>
      <c r="B268" s="316" t="s">
        <v>268</v>
      </c>
      <c r="C268" s="281">
        <v>449.41</v>
      </c>
      <c r="D268" s="281">
        <v>1990.84</v>
      </c>
      <c r="E268" s="281">
        <v>340.5</v>
      </c>
      <c r="F268" s="282">
        <f t="shared" si="4"/>
        <v>0.75766004316770874</v>
      </c>
      <c r="G268" s="282">
        <f>IF(D268&lt;&gt;0,E268/D268,"-")</f>
        <v>0.1710333326635993</v>
      </c>
      <c r="I268" s="321"/>
    </row>
    <row r="269" spans="1:9" ht="15" customHeight="1" x14ac:dyDescent="0.25">
      <c r="A269" s="280">
        <v>3294</v>
      </c>
      <c r="B269" s="316" t="s">
        <v>324</v>
      </c>
      <c r="C269" s="281">
        <v>0</v>
      </c>
      <c r="D269" s="281">
        <v>0</v>
      </c>
      <c r="E269" s="281">
        <v>252.17</v>
      </c>
      <c r="F269" s="282">
        <v>0</v>
      </c>
      <c r="G269" s="282" t="s">
        <v>323</v>
      </c>
    </row>
    <row r="270" spans="1:9" ht="15" customHeight="1" x14ac:dyDescent="0.25">
      <c r="A270" s="316" t="s">
        <v>271</v>
      </c>
      <c r="B270" s="316" t="s">
        <v>272</v>
      </c>
      <c r="C270" s="281">
        <v>159.27000000000001</v>
      </c>
      <c r="D270" s="281">
        <v>265.45</v>
      </c>
      <c r="E270" s="281">
        <v>146.41</v>
      </c>
      <c r="F270" s="282">
        <f t="shared" si="4"/>
        <v>0.91925660827525579</v>
      </c>
      <c r="G270" s="282">
        <f>IF(D270&lt;&gt;0,E270/D270,"-")</f>
        <v>0.55155396496515352</v>
      </c>
    </row>
    <row r="271" spans="1:9" ht="15" customHeight="1" x14ac:dyDescent="0.25">
      <c r="A271" s="316" t="s">
        <v>273</v>
      </c>
      <c r="B271" s="316" t="s">
        <v>97</v>
      </c>
      <c r="C271" s="281">
        <v>771.11</v>
      </c>
      <c r="D271" s="281">
        <v>1327.23</v>
      </c>
      <c r="E271" s="281">
        <v>0</v>
      </c>
      <c r="F271" s="282">
        <f t="shared" si="4"/>
        <v>0</v>
      </c>
      <c r="G271" s="282">
        <f>IF(D271&lt;&gt;0,E271/D271,"-")</f>
        <v>0</v>
      </c>
    </row>
    <row r="272" spans="1:9" hidden="1" x14ac:dyDescent="0.25">
      <c r="A272" s="284"/>
      <c r="B272" s="284"/>
      <c r="C272" s="285"/>
      <c r="D272" s="281"/>
      <c r="E272" s="281"/>
      <c r="F272" s="282" t="e">
        <f t="shared" si="4"/>
        <v>#DIV/0!</v>
      </c>
      <c r="G272" s="282"/>
    </row>
    <row r="273" spans="1:7" hidden="1" x14ac:dyDescent="0.25">
      <c r="A273" s="284"/>
      <c r="B273" s="284"/>
      <c r="C273" s="285"/>
      <c r="D273" s="285"/>
      <c r="E273" s="285"/>
      <c r="F273" s="282" t="e">
        <f t="shared" si="4"/>
        <v>#DIV/0!</v>
      </c>
      <c r="G273" s="291"/>
    </row>
    <row r="274" spans="1:7" ht="18" customHeight="1" x14ac:dyDescent="0.25">
      <c r="A274" s="310" t="s">
        <v>274</v>
      </c>
      <c r="B274" s="310" t="s">
        <v>17</v>
      </c>
      <c r="C274" s="311">
        <f>SUBTOTAL(9,C275:C281)</f>
        <v>473.83</v>
      </c>
      <c r="D274" s="311">
        <f>SUBTOTAL(9,D275:D281)</f>
        <v>2004.11</v>
      </c>
      <c r="E274" s="311">
        <f>SUBTOTAL(9,E275:E281)</f>
        <v>749.13</v>
      </c>
      <c r="F274" s="312">
        <f>IF(C274&lt;&gt;0,E274/C274,"-")</f>
        <v>1.5810100669016314</v>
      </c>
      <c r="G274" s="312">
        <f>IF(D274&lt;&gt;0,E274/D274,"-")</f>
        <v>0.37379684747843184</v>
      </c>
    </row>
    <row r="275" spans="1:7" ht="22.5" hidden="1" customHeight="1" x14ac:dyDescent="0.25">
      <c r="A275" s="284"/>
      <c r="B275" s="284"/>
      <c r="C275" s="285"/>
      <c r="D275" s="309"/>
      <c r="E275" s="309"/>
      <c r="F275" s="313"/>
      <c r="G275" s="313"/>
    </row>
    <row r="276" spans="1:7" ht="409.6" hidden="1" customHeight="1" x14ac:dyDescent="0.25">
      <c r="A276" s="314" t="s">
        <v>275</v>
      </c>
      <c r="B276" s="314" t="s">
        <v>99</v>
      </c>
      <c r="C276" s="309">
        <f>SUBTOTAL(9,C277:C280)</f>
        <v>473.83</v>
      </c>
      <c r="D276" s="309">
        <f>SUBTOTAL(9,D277:D280)</f>
        <v>2004.11</v>
      </c>
      <c r="E276" s="309">
        <f>SUBTOTAL(9,E277:E280)</f>
        <v>749.13</v>
      </c>
      <c r="F276" s="313">
        <f>IF(C276&lt;&gt;0,E276/C276,"-")</f>
        <v>1.5810100669016314</v>
      </c>
      <c r="G276" s="313">
        <f>IF(D276&lt;&gt;0,E276/D276,"-")</f>
        <v>0.37379684747843184</v>
      </c>
    </row>
    <row r="277" spans="1:7" ht="30" hidden="1" customHeight="1" x14ac:dyDescent="0.25">
      <c r="A277" s="284"/>
      <c r="B277" s="284"/>
      <c r="C277" s="285"/>
      <c r="D277" s="315"/>
      <c r="E277" s="315"/>
      <c r="F277" s="291"/>
      <c r="G277" s="291"/>
    </row>
    <row r="278" spans="1:7" ht="15" customHeight="1" x14ac:dyDescent="0.25">
      <c r="A278" s="316" t="s">
        <v>276</v>
      </c>
      <c r="B278" s="316" t="s">
        <v>277</v>
      </c>
      <c r="C278" s="281">
        <v>471.02</v>
      </c>
      <c r="D278" s="281">
        <v>1990.84</v>
      </c>
      <c r="E278" s="281">
        <v>747.65</v>
      </c>
      <c r="F278" s="282">
        <f>E278/C278</f>
        <v>1.5872999023396035</v>
      </c>
      <c r="G278" s="282">
        <f>IF(D278&lt;&gt;0,E278/D278,"-")</f>
        <v>0.37554499608205583</v>
      </c>
    </row>
    <row r="279" spans="1:7" ht="15" customHeight="1" x14ac:dyDescent="0.25">
      <c r="A279" s="316" t="s">
        <v>278</v>
      </c>
      <c r="B279" s="316" t="s">
        <v>279</v>
      </c>
      <c r="C279" s="281">
        <v>2.81</v>
      </c>
      <c r="D279" s="281">
        <v>13.27</v>
      </c>
      <c r="E279" s="281">
        <v>1.48</v>
      </c>
      <c r="F279" s="282">
        <f>E279/C279</f>
        <v>0.5266903914590747</v>
      </c>
      <c r="G279" s="282">
        <f>IF(D279&lt;&gt;0,E279/D279,"-")</f>
        <v>0.11152976639035418</v>
      </c>
    </row>
    <row r="280" spans="1:7" hidden="1" x14ac:dyDescent="0.25">
      <c r="A280" s="284"/>
      <c r="B280" s="284"/>
      <c r="C280" s="285"/>
      <c r="D280" s="281"/>
      <c r="E280" s="281"/>
      <c r="F280" s="282"/>
      <c r="G280" s="282"/>
    </row>
    <row r="281" spans="1:7" hidden="1" x14ac:dyDescent="0.25">
      <c r="A281" s="284"/>
      <c r="B281" s="284"/>
      <c r="C281" s="285"/>
      <c r="D281" s="285"/>
      <c r="E281" s="285"/>
      <c r="F281" s="291"/>
      <c r="G281" s="291"/>
    </row>
    <row r="282" spans="1:7" ht="20.100000000000001" hidden="1" customHeight="1" x14ac:dyDescent="0.25">
      <c r="A282" s="284"/>
      <c r="B282" s="284"/>
      <c r="C282" s="285"/>
      <c r="D282" s="285"/>
      <c r="E282" s="285"/>
      <c r="F282" s="291"/>
      <c r="G282" s="291"/>
    </row>
    <row r="283" spans="1:7" ht="18" customHeight="1" x14ac:dyDescent="0.25">
      <c r="A283" s="306" t="s">
        <v>280</v>
      </c>
      <c r="B283" s="306" t="s">
        <v>18</v>
      </c>
      <c r="C283" s="307">
        <f>SUBTOTAL(9,C284:C305)</f>
        <v>72.990000000000009</v>
      </c>
      <c r="D283" s="307">
        <f>SUBTOTAL(9,D284:D303)</f>
        <v>49505.599999999991</v>
      </c>
      <c r="E283" s="307">
        <f>E285+E287</f>
        <v>3911.74</v>
      </c>
      <c r="F283" s="308">
        <f>IF(C283&lt;&gt;0,E283/C283,"-")</f>
        <v>53.592820934374565</v>
      </c>
      <c r="G283" s="308">
        <f>IF(D283&lt;&gt;0,E283/D283,"-")</f>
        <v>7.9016111308619644E-2</v>
      </c>
    </row>
    <row r="284" spans="1:7" ht="30" hidden="1" customHeight="1" x14ac:dyDescent="0.25">
      <c r="A284" s="284"/>
      <c r="B284" s="284"/>
      <c r="C284" s="285"/>
      <c r="D284" s="309"/>
      <c r="E284" s="309"/>
      <c r="F284" s="291"/>
      <c r="G284" s="291"/>
    </row>
    <row r="285" spans="1:7" ht="16.5" customHeight="1" x14ac:dyDescent="0.25">
      <c r="A285" s="351">
        <v>41</v>
      </c>
      <c r="B285" s="351" t="s">
        <v>281</v>
      </c>
      <c r="C285" s="352">
        <f>C286</f>
        <v>0</v>
      </c>
      <c r="D285" s="353">
        <v>0</v>
      </c>
      <c r="E285" s="353">
        <v>521.33000000000004</v>
      </c>
      <c r="F285" s="354">
        <v>0</v>
      </c>
      <c r="G285" s="354">
        <v>0</v>
      </c>
    </row>
    <row r="286" spans="1:7" ht="13.5" customHeight="1" x14ac:dyDescent="0.25">
      <c r="A286" s="280">
        <v>4123</v>
      </c>
      <c r="B286" s="280" t="s">
        <v>283</v>
      </c>
      <c r="C286" s="281">
        <v>0</v>
      </c>
      <c r="D286" s="281">
        <v>0</v>
      </c>
      <c r="E286" s="281">
        <v>521.33000000000004</v>
      </c>
      <c r="F286" s="317">
        <v>0</v>
      </c>
      <c r="G286" s="317">
        <v>0</v>
      </c>
    </row>
    <row r="287" spans="1:7" ht="18" customHeight="1" x14ac:dyDescent="0.25">
      <c r="A287" s="310" t="s">
        <v>284</v>
      </c>
      <c r="B287" s="310" t="s">
        <v>19</v>
      </c>
      <c r="C287" s="311">
        <f>SUBTOTAL(9,C288:C305)</f>
        <v>72.990000000000009</v>
      </c>
      <c r="D287" s="311">
        <f>SUBTOTAL(9,D288:D302)</f>
        <v>49505.599999999991</v>
      </c>
      <c r="E287" s="311">
        <f>SUBTOTAL(9,E288:E302)</f>
        <v>3390.41</v>
      </c>
      <c r="F287" s="312">
        <f>IF(C287&lt;&gt;0,E287/C287,"-")</f>
        <v>46.450335662419505</v>
      </c>
      <c r="G287" s="312">
        <f>IF(D287&lt;&gt;0,E287/D287,"-")</f>
        <v>6.8485383471768857E-2</v>
      </c>
    </row>
    <row r="288" spans="1:7" ht="22.5" hidden="1" customHeight="1" x14ac:dyDescent="0.25">
      <c r="A288" s="284"/>
      <c r="B288" s="284"/>
      <c r="C288" s="285"/>
      <c r="D288" s="309"/>
      <c r="E288" s="309"/>
      <c r="F288" s="313"/>
      <c r="G288" s="313"/>
    </row>
    <row r="289" spans="1:7" ht="409.6" hidden="1" customHeight="1" x14ac:dyDescent="0.25">
      <c r="A289" s="314" t="s">
        <v>288</v>
      </c>
      <c r="B289" s="314" t="s">
        <v>85</v>
      </c>
      <c r="C289" s="309">
        <f>SUBTOTAL(9,C290:C293)</f>
        <v>0</v>
      </c>
      <c r="D289" s="309">
        <f>SUBTOTAL(9,D290:D293)</f>
        <v>9290.59</v>
      </c>
      <c r="E289" s="309">
        <f>SUBTOTAL(9,E290:E293)</f>
        <v>3390.41</v>
      </c>
      <c r="F289" s="313" t="str">
        <f>IF(C289&lt;&gt;0,E289/C289,"-")</f>
        <v>-</v>
      </c>
      <c r="G289" s="313">
        <f>IF(D289&lt;&gt;0,E289/D289,"-")</f>
        <v>0.36492946088461548</v>
      </c>
    </row>
    <row r="290" spans="1:7" ht="30" hidden="1" customHeight="1" x14ac:dyDescent="0.25">
      <c r="A290" s="284"/>
      <c r="B290" s="284"/>
      <c r="C290" s="285"/>
      <c r="D290" s="315"/>
      <c r="E290" s="315"/>
      <c r="F290" s="291"/>
      <c r="G290" s="291"/>
    </row>
    <row r="291" spans="1:7" ht="15" customHeight="1" x14ac:dyDescent="0.25">
      <c r="A291" s="316" t="s">
        <v>289</v>
      </c>
      <c r="B291" s="316" t="s">
        <v>290</v>
      </c>
      <c r="C291" s="281">
        <v>0</v>
      </c>
      <c r="D291" s="281">
        <v>3981.68</v>
      </c>
      <c r="E291" s="281">
        <v>3390.41</v>
      </c>
      <c r="F291" s="282">
        <v>0</v>
      </c>
      <c r="G291" s="282">
        <f>IF(D291&lt;&gt;0,E291/D291,"-")</f>
        <v>0.85150238090454278</v>
      </c>
    </row>
    <row r="292" spans="1:7" ht="15" customHeight="1" x14ac:dyDescent="0.25">
      <c r="A292" s="316" t="s">
        <v>291</v>
      </c>
      <c r="B292" s="316" t="s">
        <v>292</v>
      </c>
      <c r="C292" s="281">
        <v>0</v>
      </c>
      <c r="D292" s="281">
        <v>5308.91</v>
      </c>
      <c r="E292" s="281">
        <v>0</v>
      </c>
      <c r="F292" s="282">
        <v>0</v>
      </c>
      <c r="G292" s="282">
        <f>IF(D292&lt;&gt;0,E292/D292,"-")</f>
        <v>0</v>
      </c>
    </row>
    <row r="293" spans="1:7" hidden="1" x14ac:dyDescent="0.25">
      <c r="A293" s="284"/>
      <c r="B293" s="284"/>
      <c r="C293" s="285"/>
      <c r="D293" s="281"/>
      <c r="E293" s="281"/>
      <c r="F293" s="282"/>
      <c r="G293" s="282"/>
    </row>
    <row r="294" spans="1:7" ht="409.6" hidden="1" customHeight="1" x14ac:dyDescent="0.25">
      <c r="A294" s="314" t="s">
        <v>293</v>
      </c>
      <c r="B294" s="314" t="s">
        <v>294</v>
      </c>
      <c r="C294" s="309">
        <f>SUBTOTAL(9,C295:C297)</f>
        <v>0</v>
      </c>
      <c r="D294" s="309">
        <f>SUBTOTAL(9,D295:D297)</f>
        <v>39816.839999999997</v>
      </c>
      <c r="E294" s="309">
        <f>SUBTOTAL(9,E295:E297)</f>
        <v>0</v>
      </c>
      <c r="F294" s="313" t="str">
        <f>IF(C294&lt;&gt;0,E294/C294,"-")</f>
        <v>-</v>
      </c>
      <c r="G294" s="313">
        <f>IF(D294&lt;&gt;0,E294/D294,"-")</f>
        <v>0</v>
      </c>
    </row>
    <row r="295" spans="1:7" ht="30" hidden="1" customHeight="1" x14ac:dyDescent="0.25">
      <c r="A295" s="284"/>
      <c r="B295" s="284"/>
      <c r="C295" s="285"/>
      <c r="D295" s="315"/>
      <c r="E295" s="315"/>
      <c r="F295" s="291"/>
      <c r="G295" s="291"/>
    </row>
    <row r="296" spans="1:7" ht="15" customHeight="1" x14ac:dyDescent="0.25">
      <c r="A296" s="316" t="s">
        <v>295</v>
      </c>
      <c r="B296" s="316" t="s">
        <v>296</v>
      </c>
      <c r="C296" s="281">
        <v>0</v>
      </c>
      <c r="D296" s="281">
        <v>39816.839999999997</v>
      </c>
      <c r="E296" s="281">
        <v>0</v>
      </c>
      <c r="F296" s="282">
        <v>0</v>
      </c>
      <c r="G296" s="282">
        <f>IF(D296&lt;&gt;0,E296/D296,"-")</f>
        <v>0</v>
      </c>
    </row>
    <row r="297" spans="1:7" hidden="1" x14ac:dyDescent="0.25">
      <c r="A297" s="284"/>
      <c r="B297" s="284"/>
      <c r="C297" s="285"/>
      <c r="D297" s="281"/>
      <c r="E297" s="281"/>
      <c r="F297" s="282"/>
      <c r="G297" s="282"/>
    </row>
    <row r="298" spans="1:7" ht="409.6" hidden="1" customHeight="1" x14ac:dyDescent="0.25">
      <c r="A298" s="314" t="s">
        <v>297</v>
      </c>
      <c r="B298" s="314" t="s">
        <v>92</v>
      </c>
      <c r="C298" s="309">
        <f>SUBTOTAL(9,C299:C301)</f>
        <v>26.54</v>
      </c>
      <c r="D298" s="309">
        <f>SUBTOTAL(9,D299:D301)</f>
        <v>398.17</v>
      </c>
      <c r="E298" s="309">
        <f>SUBTOTAL(9,E299:E301)</f>
        <v>0</v>
      </c>
      <c r="F298" s="313">
        <f>IF(C298&lt;&gt;0,E298/C298,"-")</f>
        <v>0</v>
      </c>
      <c r="G298" s="313">
        <f>IF(D298&lt;&gt;0,E298/D298,"-")</f>
        <v>0</v>
      </c>
    </row>
    <row r="299" spans="1:7" ht="30" hidden="1" customHeight="1" x14ac:dyDescent="0.25">
      <c r="A299" s="284"/>
      <c r="B299" s="284"/>
      <c r="C299" s="285"/>
      <c r="D299" s="315"/>
      <c r="E299" s="315"/>
      <c r="F299" s="291"/>
      <c r="G299" s="291"/>
    </row>
    <row r="300" spans="1:7" ht="15" customHeight="1" x14ac:dyDescent="0.25">
      <c r="A300" s="316" t="s">
        <v>298</v>
      </c>
      <c r="B300" s="316" t="s">
        <v>299</v>
      </c>
      <c r="C300" s="281">
        <v>26.54</v>
      </c>
      <c r="D300" s="281">
        <v>398.17</v>
      </c>
      <c r="E300" s="281">
        <v>0</v>
      </c>
      <c r="F300" s="282">
        <f>IF(C300&lt;&gt;0,0/C300,"-")</f>
        <v>0</v>
      </c>
      <c r="G300" s="282">
        <f>IF(D300&lt;&gt;0,E300/D300,"-")</f>
        <v>0</v>
      </c>
    </row>
    <row r="301" spans="1:7" hidden="1" x14ac:dyDescent="0.25">
      <c r="A301" s="284"/>
      <c r="B301" s="284"/>
      <c r="C301" s="285"/>
      <c r="D301" s="281"/>
      <c r="E301" s="281"/>
      <c r="F301" s="282"/>
      <c r="G301" s="282"/>
    </row>
    <row r="302" spans="1:7" hidden="1" x14ac:dyDescent="0.25">
      <c r="A302" s="284"/>
      <c r="B302" s="284"/>
      <c r="C302" s="285"/>
      <c r="D302" s="285"/>
      <c r="E302" s="285"/>
      <c r="F302" s="291"/>
      <c r="G302" s="291"/>
    </row>
    <row r="303" spans="1:7" ht="20.100000000000001" hidden="1" customHeight="1" x14ac:dyDescent="0.25">
      <c r="A303" s="284"/>
      <c r="B303" s="284"/>
      <c r="C303" s="285"/>
      <c r="D303" s="285"/>
      <c r="E303" s="285"/>
      <c r="F303" s="291"/>
      <c r="G303" s="291"/>
    </row>
    <row r="304" spans="1:7" ht="20.100000000000001" hidden="1" customHeight="1" x14ac:dyDescent="0.25">
      <c r="A304" s="284"/>
      <c r="B304" s="284"/>
      <c r="C304" s="285"/>
      <c r="D304" s="285"/>
      <c r="E304" s="285"/>
      <c r="F304" s="291"/>
      <c r="G304" s="291"/>
    </row>
    <row r="305" spans="1:7" ht="15.75" customHeight="1" x14ac:dyDescent="0.25">
      <c r="A305" s="280">
        <v>4243</v>
      </c>
      <c r="B305" s="316" t="s">
        <v>300</v>
      </c>
      <c r="C305" s="281">
        <v>46.45</v>
      </c>
      <c r="D305" s="281">
        <v>0</v>
      </c>
      <c r="E305" s="281">
        <v>0</v>
      </c>
      <c r="F305" s="317">
        <v>0</v>
      </c>
      <c r="G305" s="317">
        <v>0</v>
      </c>
    </row>
    <row r="306" spans="1:7" ht="18" customHeight="1" x14ac:dyDescent="0.25">
      <c r="A306" s="302" t="s">
        <v>319</v>
      </c>
      <c r="B306" s="302" t="s">
        <v>320</v>
      </c>
      <c r="C306" s="303">
        <f>C318</f>
        <v>134398.32999999999</v>
      </c>
      <c r="D306" s="303">
        <f>SUBTOTAL(9,D307:D332)</f>
        <v>191856.81</v>
      </c>
      <c r="E306" s="303">
        <f>E318</f>
        <v>10532.75</v>
      </c>
      <c r="F306" s="304">
        <f>IF(C306&lt;&gt;0,E306/C306,"-")</f>
        <v>7.8369649384780304E-2</v>
      </c>
      <c r="G306" s="304">
        <f>IF(D306&lt;&gt;0,E306/D306,"-")</f>
        <v>5.4899015573124564E-2</v>
      </c>
    </row>
    <row r="307" spans="1:7" ht="30" hidden="1" customHeight="1" x14ac:dyDescent="0.25">
      <c r="A307" s="284"/>
      <c r="B307" s="284"/>
      <c r="C307" s="285"/>
      <c r="D307" s="305"/>
      <c r="E307" s="305"/>
      <c r="F307" s="291"/>
      <c r="G307" s="291"/>
    </row>
    <row r="308" spans="1:7" ht="18" customHeight="1" x14ac:dyDescent="0.25">
      <c r="A308" s="306" t="s">
        <v>141</v>
      </c>
      <c r="B308" s="306" t="s">
        <v>216</v>
      </c>
      <c r="C308" s="307">
        <f>SUBTOTAL(9,C309:C317)</f>
        <v>0</v>
      </c>
      <c r="D308" s="307">
        <f>SUBTOTAL(9,D309:D317)</f>
        <v>2123.56</v>
      </c>
      <c r="E308" s="307">
        <f>SUBTOTAL(9,E309:E317)</f>
        <v>0</v>
      </c>
      <c r="F308" s="308">
        <v>0</v>
      </c>
      <c r="G308" s="308">
        <f>IF(D308&lt;&gt;0,E308/D308,"-")</f>
        <v>0</v>
      </c>
    </row>
    <row r="309" spans="1:7" ht="30" hidden="1" customHeight="1" x14ac:dyDescent="0.25">
      <c r="A309" s="284"/>
      <c r="B309" s="284"/>
      <c r="C309" s="285"/>
      <c r="D309" s="309"/>
      <c r="E309" s="309"/>
      <c r="F309" s="291"/>
      <c r="G309" s="291"/>
    </row>
    <row r="310" spans="1:7" ht="18" customHeight="1" x14ac:dyDescent="0.25">
      <c r="A310" s="310" t="s">
        <v>232</v>
      </c>
      <c r="B310" s="310" t="s">
        <v>15</v>
      </c>
      <c r="C310" s="311">
        <f>SUBTOTAL(9,C311:C316)</f>
        <v>0</v>
      </c>
      <c r="D310" s="311">
        <f>SUBTOTAL(9,D311:D316)</f>
        <v>2123.56</v>
      </c>
      <c r="E310" s="311">
        <f>SUBTOTAL(9,E311:E316)</f>
        <v>0</v>
      </c>
      <c r="F310" s="312">
        <v>0</v>
      </c>
      <c r="G310" s="312">
        <f>IF(D310&lt;&gt;0,E310/D310,"-")</f>
        <v>0</v>
      </c>
    </row>
    <row r="311" spans="1:7" ht="22.5" hidden="1" customHeight="1" x14ac:dyDescent="0.25">
      <c r="A311" s="284"/>
      <c r="B311" s="284"/>
      <c r="C311" s="285"/>
      <c r="D311" s="309"/>
      <c r="E311" s="309"/>
      <c r="F311" s="313"/>
      <c r="G311" s="313"/>
    </row>
    <row r="312" spans="1:7" ht="409.6" hidden="1" customHeight="1" x14ac:dyDescent="0.25">
      <c r="A312" s="314" t="s">
        <v>248</v>
      </c>
      <c r="B312" s="314" t="s">
        <v>82</v>
      </c>
      <c r="C312" s="309">
        <f>SUBTOTAL(9,C313:C315)</f>
        <v>0</v>
      </c>
      <c r="D312" s="309">
        <f>SUBTOTAL(9,D313:D315)</f>
        <v>2123.56</v>
      </c>
      <c r="E312" s="309">
        <f>SUBTOTAL(9,E313:E315)</f>
        <v>0</v>
      </c>
      <c r="F312" s="313" t="str">
        <f>IF(C312&lt;&gt;0,E312/C312,"-")</f>
        <v>-</v>
      </c>
      <c r="G312" s="313">
        <f>IF(D312&lt;&gt;0,E312/D312,"-")</f>
        <v>0</v>
      </c>
    </row>
    <row r="313" spans="1:7" ht="30" hidden="1" customHeight="1" x14ac:dyDescent="0.25">
      <c r="A313" s="284"/>
      <c r="B313" s="284"/>
      <c r="C313" s="285"/>
      <c r="D313" s="315"/>
      <c r="E313" s="315"/>
      <c r="F313" s="291"/>
      <c r="G313" s="291"/>
    </row>
    <row r="314" spans="1:7" ht="15" customHeight="1" x14ac:dyDescent="0.25">
      <c r="A314" s="316" t="s">
        <v>258</v>
      </c>
      <c r="B314" s="316" t="s">
        <v>116</v>
      </c>
      <c r="C314" s="281">
        <v>0</v>
      </c>
      <c r="D314" s="281">
        <v>2123.56</v>
      </c>
      <c r="E314" s="281">
        <v>0</v>
      </c>
      <c r="F314" s="282">
        <v>0</v>
      </c>
      <c r="G314" s="282">
        <f>IF(D314&lt;&gt;0,E314/D314,"-")</f>
        <v>0</v>
      </c>
    </row>
    <row r="315" spans="1:7" hidden="1" x14ac:dyDescent="0.25">
      <c r="A315" s="284"/>
      <c r="B315" s="284"/>
      <c r="C315" s="285"/>
      <c r="D315" s="281"/>
      <c r="E315" s="281"/>
      <c r="F315" s="282"/>
      <c r="G315" s="282"/>
    </row>
    <row r="316" spans="1:7" hidden="1" x14ac:dyDescent="0.25">
      <c r="A316" s="284"/>
      <c r="B316" s="284"/>
      <c r="C316" s="285"/>
      <c r="D316" s="285"/>
      <c r="E316" s="285"/>
      <c r="F316" s="291"/>
      <c r="G316" s="291"/>
    </row>
    <row r="317" spans="1:7" ht="20.100000000000001" hidden="1" customHeight="1" x14ac:dyDescent="0.25">
      <c r="A317" s="284"/>
      <c r="B317" s="284"/>
      <c r="C317" s="285"/>
      <c r="D317" s="285"/>
      <c r="E317" s="285"/>
      <c r="F317" s="291"/>
      <c r="G317" s="291"/>
    </row>
    <row r="318" spans="1:7" ht="18" customHeight="1" x14ac:dyDescent="0.25">
      <c r="A318" s="306" t="s">
        <v>280</v>
      </c>
      <c r="B318" s="306" t="s">
        <v>18</v>
      </c>
      <c r="C318" s="307">
        <f>C320+C335</f>
        <v>134398.32999999999</v>
      </c>
      <c r="D318" s="307">
        <f>SUBTOTAL(9,D319:D331)</f>
        <v>189733.25</v>
      </c>
      <c r="E318" s="307">
        <f>E320+E335</f>
        <v>10532.75</v>
      </c>
      <c r="F318" s="308">
        <f>IF(C318&lt;&gt;0,E318/C318,"-")</f>
        <v>7.8369649384780304E-2</v>
      </c>
      <c r="G318" s="308">
        <f>IF(D318&lt;&gt;0,E318/D318,"-")</f>
        <v>5.5513464297902451E-2</v>
      </c>
    </row>
    <row r="319" spans="1:7" ht="30" hidden="1" customHeight="1" x14ac:dyDescent="0.25">
      <c r="A319" s="284"/>
      <c r="B319" s="284"/>
      <c r="C319" s="285"/>
      <c r="D319" s="309"/>
      <c r="E319" s="309"/>
      <c r="F319" s="291"/>
      <c r="G319" s="291"/>
    </row>
    <row r="320" spans="1:7" ht="18" customHeight="1" x14ac:dyDescent="0.25">
      <c r="A320" s="310" t="s">
        <v>284</v>
      </c>
      <c r="B320" s="310" t="s">
        <v>19</v>
      </c>
      <c r="C320" s="311">
        <f>SUBTOTAL(9,C321:C330)</f>
        <v>118410.28</v>
      </c>
      <c r="D320" s="311">
        <f>SUBTOTAL(9,D321:D330)</f>
        <v>189733.25</v>
      </c>
      <c r="E320" s="311">
        <f>SUBTOTAL(9,E321:E330)</f>
        <v>7177.7000000000007</v>
      </c>
      <c r="F320" s="312">
        <f>IF(C320&lt;&gt;0,E320/C320,"-")</f>
        <v>6.0617203168508688E-2</v>
      </c>
      <c r="G320" s="312">
        <f>IF(D320&lt;&gt;0,E320/D320,"-")</f>
        <v>3.7830480424490706E-2</v>
      </c>
    </row>
    <row r="321" spans="1:7" ht="22.5" hidden="1" customHeight="1" x14ac:dyDescent="0.25">
      <c r="A321" s="284"/>
      <c r="B321" s="284"/>
      <c r="C321" s="285"/>
      <c r="D321" s="309"/>
      <c r="E321" s="309"/>
      <c r="F321" s="313"/>
      <c r="G321" s="313"/>
    </row>
    <row r="322" spans="1:7" ht="409.6" hidden="1" customHeight="1" x14ac:dyDescent="0.25">
      <c r="A322" s="314" t="s">
        <v>285</v>
      </c>
      <c r="B322" s="314" t="s">
        <v>84</v>
      </c>
      <c r="C322" s="309">
        <f>SUBTOTAL(9,C323:C325)</f>
        <v>118410.28</v>
      </c>
      <c r="D322" s="309">
        <f>SUBTOTAL(9,D323:D325)</f>
        <v>163463.09</v>
      </c>
      <c r="E322" s="309">
        <f>SUBTOTAL(9,E323:E325)</f>
        <v>4944.1000000000004</v>
      </c>
      <c r="F322" s="313">
        <f>IF(C322&lt;&gt;0,E322/C322,"-")</f>
        <v>4.1753976090589437E-2</v>
      </c>
      <c r="G322" s="313">
        <f>IF(D322&lt;&gt;0,E322/D322,"-")</f>
        <v>3.0245971735882397E-2</v>
      </c>
    </row>
    <row r="323" spans="1:7" ht="30" hidden="1" customHeight="1" x14ac:dyDescent="0.25">
      <c r="A323" s="284"/>
      <c r="B323" s="284"/>
      <c r="C323" s="285"/>
      <c r="D323" s="315"/>
      <c r="E323" s="315"/>
      <c r="F323" s="291"/>
      <c r="G323" s="291"/>
    </row>
    <row r="324" spans="1:7" ht="15" customHeight="1" x14ac:dyDescent="0.25">
      <c r="A324" s="316" t="s">
        <v>286</v>
      </c>
      <c r="B324" s="316" t="s">
        <v>287</v>
      </c>
      <c r="C324" s="281">
        <v>118410.28</v>
      </c>
      <c r="D324" s="281">
        <v>163463.09</v>
      </c>
      <c r="E324" s="281">
        <v>4944.1000000000004</v>
      </c>
      <c r="F324" s="282">
        <f>IF(C324&lt;&gt;0,0/C324,"-")</f>
        <v>0</v>
      </c>
      <c r="G324" s="282">
        <f>IF(D324&lt;&gt;0,E324/D324,"-")</f>
        <v>3.0245971735882397E-2</v>
      </c>
    </row>
    <row r="325" spans="1:7" hidden="1" x14ac:dyDescent="0.25">
      <c r="A325" s="284"/>
      <c r="B325" s="284"/>
      <c r="C325" s="285"/>
      <c r="D325" s="281"/>
      <c r="E325" s="281"/>
      <c r="F325" s="282"/>
      <c r="G325" s="282"/>
    </row>
    <row r="326" spans="1:7" ht="409.6" hidden="1" customHeight="1" x14ac:dyDescent="0.25">
      <c r="A326" s="314" t="s">
        <v>288</v>
      </c>
      <c r="B326" s="314" t="s">
        <v>85</v>
      </c>
      <c r="C326" s="309">
        <f>SUBTOTAL(9,C327:C329)</f>
        <v>0</v>
      </c>
      <c r="D326" s="309">
        <f>SUBTOTAL(9,D327:D329)</f>
        <v>26270.16</v>
      </c>
      <c r="E326" s="309">
        <f>SUBTOTAL(9,E327:E329)</f>
        <v>2233.6</v>
      </c>
      <c r="F326" s="313" t="str">
        <f>IF(C326&lt;&gt;0,E326/C326,"-")</f>
        <v>-</v>
      </c>
      <c r="G326" s="313">
        <f>IF(D326&lt;&gt;0,E326/D326,"-")</f>
        <v>8.5024225204566706E-2</v>
      </c>
    </row>
    <row r="327" spans="1:7" ht="30" hidden="1" customHeight="1" x14ac:dyDescent="0.25">
      <c r="A327" s="284"/>
      <c r="B327" s="284"/>
      <c r="C327" s="285"/>
      <c r="D327" s="315"/>
      <c r="E327" s="315"/>
      <c r="F327" s="291"/>
      <c r="G327" s="291"/>
    </row>
    <row r="328" spans="1:7" ht="15" customHeight="1" x14ac:dyDescent="0.25">
      <c r="A328" s="316" t="s">
        <v>291</v>
      </c>
      <c r="B328" s="316" t="s">
        <v>292</v>
      </c>
      <c r="C328" s="281">
        <v>0</v>
      </c>
      <c r="D328" s="281">
        <v>26270.16</v>
      </c>
      <c r="E328" s="281">
        <v>2233.6</v>
      </c>
      <c r="F328" s="282">
        <v>0</v>
      </c>
      <c r="G328" s="282">
        <f>IF(D328&lt;&gt;0,E328/D328,"-")</f>
        <v>8.5024225204566706E-2</v>
      </c>
    </row>
    <row r="329" spans="1:7" hidden="1" x14ac:dyDescent="0.25">
      <c r="A329" s="284"/>
      <c r="B329" s="284"/>
      <c r="C329" s="285"/>
      <c r="D329" s="281"/>
      <c r="E329" s="281"/>
      <c r="F329" s="282"/>
      <c r="G329" s="282"/>
    </row>
    <row r="330" spans="1:7" hidden="1" x14ac:dyDescent="0.25">
      <c r="A330" s="284"/>
      <c r="B330" s="284"/>
      <c r="C330" s="285"/>
      <c r="D330" s="285"/>
      <c r="E330" s="285"/>
      <c r="F330" s="291"/>
      <c r="G330" s="291"/>
    </row>
    <row r="331" spans="1:7" ht="20.100000000000001" hidden="1" customHeight="1" x14ac:dyDescent="0.25">
      <c r="A331" s="284"/>
      <c r="B331" s="284"/>
      <c r="C331" s="285"/>
      <c r="D331" s="285"/>
      <c r="E331" s="285"/>
      <c r="F331" s="291"/>
      <c r="G331" s="291"/>
    </row>
    <row r="332" spans="1:7" ht="20.100000000000001" hidden="1" customHeight="1" x14ac:dyDescent="0.25">
      <c r="A332" s="284"/>
      <c r="B332" s="284"/>
      <c r="C332" s="285"/>
      <c r="D332" s="285"/>
      <c r="E332" s="285"/>
      <c r="F332" s="291"/>
      <c r="G332" s="291"/>
    </row>
    <row r="333" spans="1:7" ht="20.100000000000001" hidden="1" customHeight="1" x14ac:dyDescent="0.25">
      <c r="A333" s="284"/>
      <c r="B333" s="284"/>
      <c r="C333" s="285"/>
      <c r="D333" s="285"/>
      <c r="E333" s="285"/>
      <c r="F333" s="291"/>
      <c r="G333" s="291"/>
    </row>
    <row r="334" spans="1:7" ht="20.100000000000001" hidden="1" customHeight="1" x14ac:dyDescent="0.25">
      <c r="A334" s="284"/>
      <c r="B334" s="284"/>
      <c r="C334" s="285"/>
      <c r="D334" s="285"/>
      <c r="E334" s="285"/>
      <c r="F334" s="291"/>
      <c r="G334" s="291"/>
    </row>
    <row r="335" spans="1:7" ht="18" customHeight="1" x14ac:dyDescent="0.25">
      <c r="A335" s="355">
        <v>45</v>
      </c>
      <c r="B335" s="356" t="s">
        <v>128</v>
      </c>
      <c r="C335" s="357">
        <f>C336</f>
        <v>15988.05</v>
      </c>
      <c r="D335" s="357">
        <v>0</v>
      </c>
      <c r="E335" s="357">
        <v>3355.05</v>
      </c>
      <c r="F335" s="354">
        <v>0</v>
      </c>
      <c r="G335" s="354">
        <v>0</v>
      </c>
    </row>
    <row r="336" spans="1:7" ht="14.25" customHeight="1" x14ac:dyDescent="0.25">
      <c r="A336" s="280">
        <v>4511</v>
      </c>
      <c r="B336" s="316" t="s">
        <v>325</v>
      </c>
      <c r="C336" s="358">
        <v>15988.05</v>
      </c>
      <c r="D336" s="358">
        <v>0</v>
      </c>
      <c r="E336" s="358">
        <v>3355.05</v>
      </c>
      <c r="F336" s="317">
        <v>0</v>
      </c>
      <c r="G336" s="317">
        <v>0</v>
      </c>
    </row>
    <row r="337" spans="1:10" s="254" customFormat="1" ht="18" customHeight="1" x14ac:dyDescent="0.25">
      <c r="A337" s="295" t="s">
        <v>314</v>
      </c>
      <c r="B337" s="295" t="s">
        <v>315</v>
      </c>
      <c r="C337" s="296">
        <f>SUBTOTAL(9,C338:C366)</f>
        <v>13619.349999999999</v>
      </c>
      <c r="D337" s="296">
        <f>SUBTOTAL(9,D338:D366)</f>
        <v>13935.900000000001</v>
      </c>
      <c r="E337" s="296">
        <f>SUBTOTAL(9,E338:E366)</f>
        <v>8797.8399999999983</v>
      </c>
      <c r="F337" s="297">
        <f>IF(C337&lt;&gt;0,E337/C337,"-")</f>
        <v>0.64598090217227688</v>
      </c>
      <c r="G337" s="297">
        <f>IF(D337&lt;&gt;0,E337/D337,"-")</f>
        <v>0.63130762993419853</v>
      </c>
      <c r="H337" s="240"/>
      <c r="I337" s="240"/>
      <c r="J337" s="240"/>
    </row>
    <row r="338" spans="1:10" ht="30" hidden="1" customHeight="1" x14ac:dyDescent="0.25">
      <c r="A338" s="284"/>
      <c r="B338" s="284"/>
      <c r="C338" s="285"/>
      <c r="D338" s="256"/>
      <c r="E338" s="256"/>
      <c r="F338" s="291"/>
      <c r="G338" s="291"/>
    </row>
    <row r="339" spans="1:10" ht="18" customHeight="1" x14ac:dyDescent="0.25">
      <c r="A339" s="298"/>
      <c r="B339" s="298"/>
      <c r="C339" s="299">
        <f>SUBTOTAL(9,C340:C365)</f>
        <v>13619.349999999999</v>
      </c>
      <c r="D339" s="299">
        <f>SUBTOTAL(9,D340:D365)</f>
        <v>13935.900000000001</v>
      </c>
      <c r="E339" s="299">
        <f>SUBTOTAL(9,E340:E365)</f>
        <v>8797.8399999999983</v>
      </c>
      <c r="F339" s="300">
        <f>IF(C339&lt;&gt;0,E339/C339,"-")</f>
        <v>0.64598090217227688</v>
      </c>
      <c r="G339" s="300">
        <f>IF(D339&lt;&gt;0,E339/D339,"-")</f>
        <v>0.63130762993419853</v>
      </c>
    </row>
    <row r="340" spans="1:10" ht="30" hidden="1" customHeight="1" x14ac:dyDescent="0.25">
      <c r="A340" s="284"/>
      <c r="B340" s="284"/>
      <c r="C340" s="285"/>
      <c r="D340" s="301"/>
      <c r="E340" s="301"/>
      <c r="F340" s="291"/>
      <c r="G340" s="291"/>
    </row>
    <row r="341" spans="1:10" ht="18" customHeight="1" x14ac:dyDescent="0.25">
      <c r="A341" s="302" t="s">
        <v>317</v>
      </c>
      <c r="B341" s="302" t="s">
        <v>318</v>
      </c>
      <c r="C341" s="303">
        <f>SUBTOTAL(9,C342:C364)</f>
        <v>13619.349999999999</v>
      </c>
      <c r="D341" s="303">
        <f>SUBTOTAL(9,D342:D364)</f>
        <v>13935.900000000001</v>
      </c>
      <c r="E341" s="303">
        <f>SUBTOTAL(9,E342:E364)</f>
        <v>8797.8399999999983</v>
      </c>
      <c r="F341" s="304">
        <f>IF(C341&lt;&gt;0,E341/C341,"-")</f>
        <v>0.64598090217227688</v>
      </c>
      <c r="G341" s="304">
        <f>IF(D341&lt;&gt;0,E341/D341,"-")</f>
        <v>0.63130762993419853</v>
      </c>
    </row>
    <row r="342" spans="1:10" ht="30" hidden="1" customHeight="1" x14ac:dyDescent="0.25">
      <c r="A342" s="284"/>
      <c r="B342" s="284"/>
      <c r="C342" s="285"/>
      <c r="D342" s="305"/>
      <c r="E342" s="305"/>
      <c r="F342" s="291"/>
      <c r="G342" s="291"/>
    </row>
    <row r="343" spans="1:10" ht="18" customHeight="1" x14ac:dyDescent="0.25">
      <c r="A343" s="306" t="s">
        <v>141</v>
      </c>
      <c r="B343" s="306" t="s">
        <v>216</v>
      </c>
      <c r="C343" s="307">
        <f>SUBTOTAL(9,C344:C363)</f>
        <v>13619.349999999999</v>
      </c>
      <c r="D343" s="307">
        <f>SUBTOTAL(9,D344:D363)</f>
        <v>13935.900000000001</v>
      </c>
      <c r="E343" s="307">
        <f>SUBTOTAL(9,E344:E363)</f>
        <v>8797.8399999999983</v>
      </c>
      <c r="F343" s="308">
        <f>IF(C343&lt;&gt;0,E343/C343,"-")</f>
        <v>0.64598090217227688</v>
      </c>
      <c r="G343" s="308">
        <f>IF(D343&lt;&gt;0,E343/D343,"-")</f>
        <v>0.63130762993419853</v>
      </c>
    </row>
    <row r="344" spans="1:10" ht="30" hidden="1" customHeight="1" x14ac:dyDescent="0.25">
      <c r="A344" s="284"/>
      <c r="B344" s="284"/>
      <c r="C344" s="285"/>
      <c r="D344" s="309"/>
      <c r="E344" s="309"/>
      <c r="F344" s="291"/>
      <c r="G344" s="291"/>
    </row>
    <row r="345" spans="1:10" ht="18" customHeight="1" x14ac:dyDescent="0.25">
      <c r="A345" s="310" t="s">
        <v>217</v>
      </c>
      <c r="B345" s="310" t="s">
        <v>14</v>
      </c>
      <c r="C345" s="311">
        <f>SUBTOTAL(9,C346:C355)</f>
        <v>11433.9</v>
      </c>
      <c r="D345" s="311">
        <f>SUBTOTAL(9,D346:D355)</f>
        <v>11679.61</v>
      </c>
      <c r="E345" s="311">
        <f>SUBTOTAL(9,E346:E355)</f>
        <v>7576.7899999999991</v>
      </c>
      <c r="F345" s="312">
        <f>IF(C345&lt;&gt;0,E345/C345,"-")</f>
        <v>0.6626601597005396</v>
      </c>
      <c r="G345" s="312">
        <f>IF(D345&lt;&gt;0,E345/D345,"-")</f>
        <v>0.64871943498113371</v>
      </c>
    </row>
    <row r="346" spans="1:10" ht="22.5" hidden="1" customHeight="1" x14ac:dyDescent="0.25">
      <c r="A346" s="284"/>
      <c r="B346" s="284"/>
      <c r="C346" s="285"/>
      <c r="D346" s="309"/>
      <c r="E346" s="309"/>
      <c r="F346" s="313"/>
      <c r="G346" s="313"/>
    </row>
    <row r="347" spans="1:10" ht="409.6" hidden="1" customHeight="1" x14ac:dyDescent="0.25">
      <c r="A347" s="314" t="s">
        <v>218</v>
      </c>
      <c r="B347" s="314" t="s">
        <v>219</v>
      </c>
      <c r="C347" s="309">
        <f>SUBTOTAL(9,C348:C350)</f>
        <v>10588.35</v>
      </c>
      <c r="D347" s="309">
        <f>SUBTOTAL(9,D348:D350)</f>
        <v>10883.27</v>
      </c>
      <c r="E347" s="309">
        <f>SUBTOTAL(9,E348:E350)</f>
        <v>6567.98</v>
      </c>
      <c r="F347" s="313">
        <f>IF(C347&lt;&gt;0,E347/C347,"-")</f>
        <v>0.62030250227844752</v>
      </c>
      <c r="G347" s="313">
        <f>IF(D347&lt;&gt;0,E347/D347,"-")</f>
        <v>0.60349325156869205</v>
      </c>
    </row>
    <row r="348" spans="1:10" ht="30" hidden="1" customHeight="1" x14ac:dyDescent="0.25">
      <c r="A348" s="284"/>
      <c r="B348" s="284"/>
      <c r="C348" s="285"/>
      <c r="D348" s="315"/>
      <c r="E348" s="315"/>
      <c r="F348" s="291"/>
      <c r="G348" s="291"/>
    </row>
    <row r="349" spans="1:10" ht="15" customHeight="1" x14ac:dyDescent="0.25">
      <c r="A349" s="316" t="s">
        <v>220</v>
      </c>
      <c r="B349" s="316" t="s">
        <v>221</v>
      </c>
      <c r="C349" s="281">
        <v>10588.35</v>
      </c>
      <c r="D349" s="281">
        <v>10883.27</v>
      </c>
      <c r="E349" s="281">
        <v>6567.98</v>
      </c>
      <c r="F349" s="282">
        <f>IF(C349&lt;&gt;0,0/C349,"-")</f>
        <v>0</v>
      </c>
      <c r="G349" s="282">
        <f>IF(D349&lt;&gt;0,E349/D349,"-")</f>
        <v>0.60349325156869205</v>
      </c>
    </row>
    <row r="350" spans="1:10" hidden="1" x14ac:dyDescent="0.25">
      <c r="A350" s="284"/>
      <c r="B350" s="284"/>
      <c r="C350" s="285"/>
      <c r="D350" s="281"/>
      <c r="E350" s="281"/>
      <c r="F350" s="282"/>
      <c r="G350" s="282"/>
    </row>
    <row r="351" spans="1:10" ht="409.6" hidden="1" customHeight="1" x14ac:dyDescent="0.25">
      <c r="A351" s="314" t="s">
        <v>229</v>
      </c>
      <c r="B351" s="314" t="s">
        <v>89</v>
      </c>
      <c r="C351" s="309">
        <f>SUBTOTAL(9,C352:C354)</f>
        <v>845.55</v>
      </c>
      <c r="D351" s="309">
        <f>SUBTOTAL(9,D352:D354)</f>
        <v>796.34</v>
      </c>
      <c r="E351" s="309">
        <f>SUBTOTAL(9,E352:E354)</f>
        <v>1008.81</v>
      </c>
      <c r="F351" s="313">
        <f>IF(C351&lt;&gt;0,E351/C351,"-")</f>
        <v>1.19308142629058</v>
      </c>
      <c r="G351" s="313">
        <f>IF(D351&lt;&gt;0,E351/D351,"-")</f>
        <v>1.2668081472737773</v>
      </c>
    </row>
    <row r="352" spans="1:10" ht="30" hidden="1" customHeight="1" x14ac:dyDescent="0.25">
      <c r="A352" s="284"/>
      <c r="B352" s="284"/>
      <c r="C352" s="285"/>
      <c r="D352" s="315"/>
      <c r="E352" s="315"/>
      <c r="F352" s="291"/>
      <c r="G352" s="291"/>
    </row>
    <row r="353" spans="1:7" ht="15" customHeight="1" x14ac:dyDescent="0.25">
      <c r="A353" s="316" t="s">
        <v>230</v>
      </c>
      <c r="B353" s="316" t="s">
        <v>231</v>
      </c>
      <c r="C353" s="281">
        <v>845.55</v>
      </c>
      <c r="D353" s="281">
        <v>796.34</v>
      </c>
      <c r="E353" s="281">
        <v>1008.81</v>
      </c>
      <c r="F353" s="282">
        <f>IF(C353&lt;&gt;0,0/C353,"-")</f>
        <v>0</v>
      </c>
      <c r="G353" s="282">
        <f>IF(D353&lt;&gt;0,E353/D353,"-")</f>
        <v>1.2668081472737773</v>
      </c>
    </row>
    <row r="354" spans="1:7" hidden="1" x14ac:dyDescent="0.25">
      <c r="A354" s="284"/>
      <c r="B354" s="284"/>
      <c r="C354" s="285"/>
      <c r="D354" s="281"/>
      <c r="E354" s="281"/>
      <c r="F354" s="282"/>
      <c r="G354" s="282"/>
    </row>
    <row r="355" spans="1:7" hidden="1" x14ac:dyDescent="0.25">
      <c r="A355" s="284"/>
      <c r="B355" s="284"/>
      <c r="C355" s="285"/>
      <c r="D355" s="285"/>
      <c r="E355" s="285"/>
      <c r="F355" s="291"/>
      <c r="G355" s="291"/>
    </row>
    <row r="356" spans="1:7" ht="18" customHeight="1" x14ac:dyDescent="0.25">
      <c r="A356" s="310" t="s">
        <v>232</v>
      </c>
      <c r="B356" s="310" t="s">
        <v>15</v>
      </c>
      <c r="C356" s="311">
        <f>SUBTOTAL(9,C357:C362)</f>
        <v>2185.4499999999998</v>
      </c>
      <c r="D356" s="311">
        <f>SUBTOTAL(9,D357:D362)</f>
        <v>2256.29</v>
      </c>
      <c r="E356" s="311">
        <f>SUBTOTAL(9,E357:E362)</f>
        <v>1221.05</v>
      </c>
      <c r="F356" s="312">
        <f>IF(C356&lt;&gt;0,E356/C356,"-")</f>
        <v>0.55871788418861101</v>
      </c>
      <c r="G356" s="312">
        <f>IF(D356&lt;&gt;0,E356/D356,"-")</f>
        <v>0.54117600131188803</v>
      </c>
    </row>
    <row r="357" spans="1:7" ht="22.5" hidden="1" customHeight="1" x14ac:dyDescent="0.25">
      <c r="A357" s="284"/>
      <c r="B357" s="284"/>
      <c r="C357" s="285"/>
      <c r="D357" s="309"/>
      <c r="E357" s="309"/>
      <c r="F357" s="313"/>
      <c r="G357" s="313"/>
    </row>
    <row r="358" spans="1:7" ht="409.6" hidden="1" customHeight="1" x14ac:dyDescent="0.25">
      <c r="A358" s="314" t="s">
        <v>233</v>
      </c>
      <c r="B358" s="314" t="s">
        <v>95</v>
      </c>
      <c r="C358" s="309">
        <f>SUBTOTAL(9,C359:C361)</f>
        <v>2185.4499999999998</v>
      </c>
      <c r="D358" s="309">
        <f>SUBTOTAL(9,D359:D361)</f>
        <v>2256.29</v>
      </c>
      <c r="E358" s="309">
        <f>SUBTOTAL(9,E359:E361)</f>
        <v>1221.05</v>
      </c>
      <c r="F358" s="313">
        <f>IF(C358&lt;&gt;0,E358/C358,"-")</f>
        <v>0.55871788418861101</v>
      </c>
      <c r="G358" s="313">
        <f>IF(D358&lt;&gt;0,E358/D358,"-")</f>
        <v>0.54117600131188803</v>
      </c>
    </row>
    <row r="359" spans="1:7" ht="30" hidden="1" customHeight="1" x14ac:dyDescent="0.25">
      <c r="A359" s="284"/>
      <c r="B359" s="284"/>
      <c r="C359" s="285"/>
      <c r="D359" s="315"/>
      <c r="E359" s="315"/>
      <c r="F359" s="291"/>
      <c r="G359" s="291"/>
    </row>
    <row r="360" spans="1:7" ht="15" customHeight="1" x14ac:dyDescent="0.25">
      <c r="A360" s="316" t="s">
        <v>236</v>
      </c>
      <c r="B360" s="316" t="s">
        <v>103</v>
      </c>
      <c r="C360" s="281">
        <v>2185.4499999999998</v>
      </c>
      <c r="D360" s="281">
        <v>2256.29</v>
      </c>
      <c r="E360" s="281">
        <v>1221.05</v>
      </c>
      <c r="F360" s="282">
        <f>IF(C360&lt;&gt;0,0/C360,"-")</f>
        <v>0</v>
      </c>
      <c r="G360" s="282">
        <f>IF(D360&lt;&gt;0,E360/D360,"-")</f>
        <v>0.54117600131188803</v>
      </c>
    </row>
    <row r="361" spans="1:7" hidden="1" x14ac:dyDescent="0.25">
      <c r="A361" s="284"/>
      <c r="B361" s="284"/>
      <c r="C361" s="285"/>
      <c r="D361" s="281"/>
      <c r="E361" s="281"/>
      <c r="F361" s="282"/>
      <c r="G361" s="282"/>
    </row>
    <row r="362" spans="1:7" hidden="1" x14ac:dyDescent="0.25">
      <c r="A362" s="284"/>
      <c r="B362" s="284"/>
      <c r="C362" s="285"/>
      <c r="D362" s="285"/>
      <c r="E362" s="285"/>
      <c r="F362" s="291"/>
      <c r="G362" s="291"/>
    </row>
    <row r="363" spans="1:7" ht="20.100000000000001" hidden="1" customHeight="1" x14ac:dyDescent="0.25">
      <c r="A363" s="284"/>
      <c r="B363" s="284"/>
      <c r="C363" s="285"/>
      <c r="D363" s="285"/>
      <c r="E363" s="285"/>
      <c r="F363" s="291"/>
      <c r="G363" s="291"/>
    </row>
    <row r="364" spans="1:7" ht="20.100000000000001" hidden="1" customHeight="1" x14ac:dyDescent="0.25">
      <c r="A364" s="284"/>
      <c r="B364" s="284"/>
      <c r="C364" s="285"/>
      <c r="D364" s="285"/>
      <c r="E364" s="285"/>
      <c r="F364" s="291"/>
      <c r="G364" s="291"/>
    </row>
    <row r="365" spans="1:7" ht="20.100000000000001" hidden="1" customHeight="1" x14ac:dyDescent="0.25">
      <c r="A365" s="284"/>
      <c r="B365" s="284"/>
      <c r="C365" s="285"/>
      <c r="D365" s="285"/>
      <c r="E365" s="285"/>
      <c r="F365" s="291"/>
      <c r="G365" s="291"/>
    </row>
    <row r="366" spans="1:7" ht="20.100000000000001" hidden="1" customHeight="1" x14ac:dyDescent="0.25">
      <c r="A366" s="284"/>
      <c r="B366" s="284"/>
      <c r="C366" s="285"/>
      <c r="D366" s="285"/>
      <c r="E366" s="285"/>
      <c r="F366" s="291"/>
      <c r="G366" s="291"/>
    </row>
    <row r="367" spans="1:7" ht="20.100000000000001" hidden="1" customHeight="1" x14ac:dyDescent="0.25">
      <c r="A367" s="284"/>
      <c r="B367" s="284"/>
      <c r="C367" s="285"/>
      <c r="D367" s="285"/>
      <c r="E367" s="285"/>
      <c r="F367" s="291"/>
      <c r="G367" s="291"/>
    </row>
    <row r="368" spans="1:7" hidden="1" x14ac:dyDescent="0.25">
      <c r="A368" s="284"/>
      <c r="B368" s="284"/>
      <c r="C368" s="285"/>
      <c r="D368" s="285"/>
      <c r="E368" s="285"/>
      <c r="F368" s="291"/>
      <c r="G368" s="291"/>
    </row>
    <row r="369" spans="1:12" hidden="1" x14ac:dyDescent="0.25">
      <c r="A369" s="284"/>
      <c r="B369" s="284"/>
      <c r="C369" s="285"/>
      <c r="D369" s="285"/>
      <c r="E369" s="285"/>
      <c r="F369" s="291"/>
      <c r="G369" s="291"/>
    </row>
    <row r="370" spans="1:12" ht="27.75" customHeight="1" x14ac:dyDescent="0.25">
      <c r="A370" s="341" t="s">
        <v>303</v>
      </c>
      <c r="B370" s="341"/>
      <c r="C370" s="342">
        <f>C106+C200+C219+C283+C306+C343</f>
        <v>439648.05999999994</v>
      </c>
      <c r="D370" s="342">
        <f>SUBTOTAL(9,D112:D369)</f>
        <v>1225680.77</v>
      </c>
      <c r="E370" s="342">
        <f>E102+E215+E339</f>
        <v>296793.56000000006</v>
      </c>
      <c r="F370" s="343"/>
      <c r="G370" s="343"/>
    </row>
    <row r="371" spans="1:12" x14ac:dyDescent="0.25">
      <c r="A371" s="284"/>
      <c r="B371" s="284"/>
      <c r="C371" s="284"/>
      <c r="D371" s="284"/>
      <c r="E371" s="284"/>
      <c r="F371" s="284"/>
      <c r="G371" s="284"/>
      <c r="H371" s="284"/>
      <c r="I371" s="284"/>
      <c r="J371" s="284"/>
      <c r="K371" s="284"/>
      <c r="L371" s="284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paperSize="8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4"/>
  <sheetViews>
    <sheetView workbookViewId="0">
      <selection activeCell="D14" sqref="D14"/>
    </sheetView>
  </sheetViews>
  <sheetFormatPr defaultColWidth="9.140625" defaultRowHeight="15.75" x14ac:dyDescent="0.25"/>
  <cols>
    <col min="1" max="1" width="36.42578125" style="133" customWidth="1"/>
    <col min="2" max="2" width="17.5703125" style="133" customWidth="1"/>
    <col min="3" max="3" width="14.42578125" style="133" customWidth="1"/>
    <col min="4" max="6" width="16.28515625" style="133" customWidth="1"/>
    <col min="7" max="16384" width="9.140625" style="133"/>
  </cols>
  <sheetData>
    <row r="1" spans="1:6" x14ac:dyDescent="0.25">
      <c r="A1" s="201"/>
      <c r="B1" s="201"/>
      <c r="C1" s="201"/>
      <c r="D1" s="201"/>
      <c r="E1" s="201"/>
      <c r="F1" s="201"/>
    </row>
    <row r="2" spans="1:6" ht="15.75" customHeight="1" x14ac:dyDescent="0.25">
      <c r="A2" s="201" t="s">
        <v>158</v>
      </c>
      <c r="B2" s="201"/>
      <c r="C2" s="201"/>
      <c r="D2" s="201"/>
      <c r="E2" s="201"/>
      <c r="F2" s="201"/>
    </row>
    <row r="3" spans="1:6" x14ac:dyDescent="0.25">
      <c r="A3" s="201" t="s">
        <v>26</v>
      </c>
      <c r="B3" s="201"/>
      <c r="C3" s="201"/>
      <c r="D3" s="201"/>
      <c r="E3" s="202"/>
      <c r="F3" s="202"/>
    </row>
    <row r="4" spans="1:6" x14ac:dyDescent="0.25">
      <c r="A4" s="120"/>
      <c r="B4" s="120"/>
      <c r="C4" s="120"/>
      <c r="D4" s="120"/>
      <c r="E4" s="121"/>
      <c r="F4" s="121"/>
    </row>
    <row r="5" spans="1:6" x14ac:dyDescent="0.25">
      <c r="A5" s="201" t="s">
        <v>33</v>
      </c>
      <c r="B5" s="201"/>
      <c r="C5" s="201"/>
      <c r="D5" s="203"/>
      <c r="E5" s="203"/>
      <c r="F5" s="203"/>
    </row>
    <row r="6" spans="1:6" x14ac:dyDescent="0.25">
      <c r="A6" s="120"/>
      <c r="B6" s="120"/>
      <c r="C6" s="120"/>
      <c r="D6" s="120"/>
      <c r="E6" s="121"/>
      <c r="F6" s="121"/>
    </row>
    <row r="7" spans="1:6" x14ac:dyDescent="0.25">
      <c r="A7" s="201" t="s">
        <v>34</v>
      </c>
      <c r="B7" s="201"/>
      <c r="C7" s="201"/>
      <c r="D7" s="202"/>
      <c r="E7" s="202"/>
      <c r="F7" s="202"/>
    </row>
    <row r="8" spans="1:6" x14ac:dyDescent="0.25">
      <c r="A8" s="120"/>
      <c r="B8" s="120"/>
      <c r="C8" s="120"/>
      <c r="D8" s="120"/>
      <c r="E8" s="121"/>
      <c r="F8" s="121"/>
    </row>
    <row r="9" spans="1:6" s="136" customFormat="1" ht="30" x14ac:dyDescent="0.25">
      <c r="A9" s="135" t="s">
        <v>35</v>
      </c>
      <c r="B9" s="134" t="s">
        <v>147</v>
      </c>
      <c r="C9" s="134" t="s">
        <v>148</v>
      </c>
      <c r="D9" s="134" t="s">
        <v>149</v>
      </c>
      <c r="E9" s="134" t="s">
        <v>150</v>
      </c>
      <c r="F9" s="134" t="s">
        <v>150</v>
      </c>
    </row>
    <row r="10" spans="1:6" s="139" customFormat="1" ht="11.25" x14ac:dyDescent="0.2">
      <c r="A10" s="137">
        <v>1</v>
      </c>
      <c r="B10" s="138">
        <v>2</v>
      </c>
      <c r="C10" s="138">
        <v>3</v>
      </c>
      <c r="D10" s="138">
        <v>4</v>
      </c>
      <c r="E10" s="138" t="s">
        <v>152</v>
      </c>
      <c r="F10" s="138" t="s">
        <v>151</v>
      </c>
    </row>
    <row r="11" spans="1:6" s="149" customFormat="1" ht="15" x14ac:dyDescent="0.25">
      <c r="A11" s="155" t="s">
        <v>156</v>
      </c>
      <c r="B11" s="150">
        <f>SUM(B12)</f>
        <v>439648.06</v>
      </c>
      <c r="C11" s="150">
        <f t="shared" ref="C11:D11" si="0">SUM(C12)</f>
        <v>1225680.77</v>
      </c>
      <c r="D11" s="150">
        <f t="shared" si="0"/>
        <v>296794</v>
      </c>
      <c r="E11" s="151">
        <f>SUM(D11/B11*100)</f>
        <v>67.507178355341765</v>
      </c>
      <c r="F11" s="151">
        <f>SUM(D11/C11*100)</f>
        <v>24.21462482437413</v>
      </c>
    </row>
    <row r="12" spans="1:6" s="136" customFormat="1" ht="17.25" customHeight="1" x14ac:dyDescent="0.25">
      <c r="A12" s="140" t="s">
        <v>159</v>
      </c>
      <c r="B12" s="152">
        <v>439648.06</v>
      </c>
      <c r="C12" s="152">
        <v>1225680.77</v>
      </c>
      <c r="D12" s="152">
        <v>296794</v>
      </c>
      <c r="E12" s="153">
        <f>SUM(D12/B12*100)</f>
        <v>67.507178355341765</v>
      </c>
      <c r="F12" s="141">
        <f>SUM(D12/C12*100)</f>
        <v>24.21462482437413</v>
      </c>
    </row>
    <row r="13" spans="1:6" s="136" customFormat="1" ht="15" x14ac:dyDescent="0.25">
      <c r="A13" s="140" t="s">
        <v>160</v>
      </c>
      <c r="B13" s="152">
        <v>439648</v>
      </c>
      <c r="C13" s="154">
        <v>1225681</v>
      </c>
      <c r="D13" s="153">
        <v>296794</v>
      </c>
      <c r="E13" s="153">
        <f t="shared" ref="E13" si="1">SUM(D13/B13*100)</f>
        <v>67.507187568236404</v>
      </c>
      <c r="F13" s="141">
        <f t="shared" ref="F13" si="2">SUM(D13/C13*100)</f>
        <v>24.214620280480812</v>
      </c>
    </row>
    <row r="14" spans="1:6" s="136" customFormat="1" ht="15" x14ac:dyDescent="0.25"/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ignoredErrors>
    <ignoredError sqref="E11:F1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256C2-8C89-4A0F-A4CA-511860942A4D}">
  <sheetPr>
    <pageSetUpPr fitToPage="1"/>
  </sheetPr>
  <dimension ref="A1:L105"/>
  <sheetViews>
    <sheetView topLeftCell="A13" workbookViewId="0">
      <selection activeCell="F55" sqref="F55"/>
    </sheetView>
  </sheetViews>
  <sheetFormatPr defaultRowHeight="15" x14ac:dyDescent="0.25"/>
  <cols>
    <col min="1" max="1" width="7.85546875" style="240" customWidth="1"/>
    <col min="2" max="2" width="59.5703125" style="240" customWidth="1"/>
    <col min="3" max="7" width="18.7109375" style="240" customWidth="1"/>
    <col min="8" max="9" width="10.7109375" style="240" customWidth="1"/>
    <col min="10" max="12" width="18.7109375" style="240" customWidth="1"/>
    <col min="13" max="256" width="9.140625" style="240"/>
    <col min="257" max="257" width="7.85546875" style="240" customWidth="1"/>
    <col min="258" max="258" width="59.5703125" style="240" customWidth="1"/>
    <col min="259" max="263" width="18.7109375" style="240" customWidth="1"/>
    <col min="264" max="265" width="10.7109375" style="240" customWidth="1"/>
    <col min="266" max="268" width="18.7109375" style="240" customWidth="1"/>
    <col min="269" max="512" width="9.140625" style="240"/>
    <col min="513" max="513" width="7.85546875" style="240" customWidth="1"/>
    <col min="514" max="514" width="59.5703125" style="240" customWidth="1"/>
    <col min="515" max="519" width="18.7109375" style="240" customWidth="1"/>
    <col min="520" max="521" width="10.7109375" style="240" customWidth="1"/>
    <col min="522" max="524" width="18.7109375" style="240" customWidth="1"/>
    <col min="525" max="768" width="9.140625" style="240"/>
    <col min="769" max="769" width="7.85546875" style="240" customWidth="1"/>
    <col min="770" max="770" width="59.5703125" style="240" customWidth="1"/>
    <col min="771" max="775" width="18.7109375" style="240" customWidth="1"/>
    <col min="776" max="777" width="10.7109375" style="240" customWidth="1"/>
    <col min="778" max="780" width="18.7109375" style="240" customWidth="1"/>
    <col min="781" max="1024" width="9.140625" style="240"/>
    <col min="1025" max="1025" width="7.85546875" style="240" customWidth="1"/>
    <col min="1026" max="1026" width="59.5703125" style="240" customWidth="1"/>
    <col min="1027" max="1031" width="18.7109375" style="240" customWidth="1"/>
    <col min="1032" max="1033" width="10.7109375" style="240" customWidth="1"/>
    <col min="1034" max="1036" width="18.7109375" style="240" customWidth="1"/>
    <col min="1037" max="1280" width="9.140625" style="240"/>
    <col min="1281" max="1281" width="7.85546875" style="240" customWidth="1"/>
    <col min="1282" max="1282" width="59.5703125" style="240" customWidth="1"/>
    <col min="1283" max="1287" width="18.7109375" style="240" customWidth="1"/>
    <col min="1288" max="1289" width="10.7109375" style="240" customWidth="1"/>
    <col min="1290" max="1292" width="18.7109375" style="240" customWidth="1"/>
    <col min="1293" max="1536" width="9.140625" style="240"/>
    <col min="1537" max="1537" width="7.85546875" style="240" customWidth="1"/>
    <col min="1538" max="1538" width="59.5703125" style="240" customWidth="1"/>
    <col min="1539" max="1543" width="18.7109375" style="240" customWidth="1"/>
    <col min="1544" max="1545" width="10.7109375" style="240" customWidth="1"/>
    <col min="1546" max="1548" width="18.7109375" style="240" customWidth="1"/>
    <col min="1549" max="1792" width="9.140625" style="240"/>
    <col min="1793" max="1793" width="7.85546875" style="240" customWidth="1"/>
    <col min="1794" max="1794" width="59.5703125" style="240" customWidth="1"/>
    <col min="1795" max="1799" width="18.7109375" style="240" customWidth="1"/>
    <col min="1800" max="1801" width="10.7109375" style="240" customWidth="1"/>
    <col min="1802" max="1804" width="18.7109375" style="240" customWidth="1"/>
    <col min="1805" max="2048" width="9.140625" style="240"/>
    <col min="2049" max="2049" width="7.85546875" style="240" customWidth="1"/>
    <col min="2050" max="2050" width="59.5703125" style="240" customWidth="1"/>
    <col min="2051" max="2055" width="18.7109375" style="240" customWidth="1"/>
    <col min="2056" max="2057" width="10.7109375" style="240" customWidth="1"/>
    <col min="2058" max="2060" width="18.7109375" style="240" customWidth="1"/>
    <col min="2061" max="2304" width="9.140625" style="240"/>
    <col min="2305" max="2305" width="7.85546875" style="240" customWidth="1"/>
    <col min="2306" max="2306" width="59.5703125" style="240" customWidth="1"/>
    <col min="2307" max="2311" width="18.7109375" style="240" customWidth="1"/>
    <col min="2312" max="2313" width="10.7109375" style="240" customWidth="1"/>
    <col min="2314" max="2316" width="18.7109375" style="240" customWidth="1"/>
    <col min="2317" max="2560" width="9.140625" style="240"/>
    <col min="2561" max="2561" width="7.85546875" style="240" customWidth="1"/>
    <col min="2562" max="2562" width="59.5703125" style="240" customWidth="1"/>
    <col min="2563" max="2567" width="18.7109375" style="240" customWidth="1"/>
    <col min="2568" max="2569" width="10.7109375" style="240" customWidth="1"/>
    <col min="2570" max="2572" width="18.7109375" style="240" customWidth="1"/>
    <col min="2573" max="2816" width="9.140625" style="240"/>
    <col min="2817" max="2817" width="7.85546875" style="240" customWidth="1"/>
    <col min="2818" max="2818" width="59.5703125" style="240" customWidth="1"/>
    <col min="2819" max="2823" width="18.7109375" style="240" customWidth="1"/>
    <col min="2824" max="2825" width="10.7109375" style="240" customWidth="1"/>
    <col min="2826" max="2828" width="18.7109375" style="240" customWidth="1"/>
    <col min="2829" max="3072" width="9.140625" style="240"/>
    <col min="3073" max="3073" width="7.85546875" style="240" customWidth="1"/>
    <col min="3074" max="3074" width="59.5703125" style="240" customWidth="1"/>
    <col min="3075" max="3079" width="18.7109375" style="240" customWidth="1"/>
    <col min="3080" max="3081" width="10.7109375" style="240" customWidth="1"/>
    <col min="3082" max="3084" width="18.7109375" style="240" customWidth="1"/>
    <col min="3085" max="3328" width="9.140625" style="240"/>
    <col min="3329" max="3329" width="7.85546875" style="240" customWidth="1"/>
    <col min="3330" max="3330" width="59.5703125" style="240" customWidth="1"/>
    <col min="3331" max="3335" width="18.7109375" style="240" customWidth="1"/>
    <col min="3336" max="3337" width="10.7109375" style="240" customWidth="1"/>
    <col min="3338" max="3340" width="18.7109375" style="240" customWidth="1"/>
    <col min="3341" max="3584" width="9.140625" style="240"/>
    <col min="3585" max="3585" width="7.85546875" style="240" customWidth="1"/>
    <col min="3586" max="3586" width="59.5703125" style="240" customWidth="1"/>
    <col min="3587" max="3591" width="18.7109375" style="240" customWidth="1"/>
    <col min="3592" max="3593" width="10.7109375" style="240" customWidth="1"/>
    <col min="3594" max="3596" width="18.7109375" style="240" customWidth="1"/>
    <col min="3597" max="3840" width="9.140625" style="240"/>
    <col min="3841" max="3841" width="7.85546875" style="240" customWidth="1"/>
    <col min="3842" max="3842" width="59.5703125" style="240" customWidth="1"/>
    <col min="3843" max="3847" width="18.7109375" style="240" customWidth="1"/>
    <col min="3848" max="3849" width="10.7109375" style="240" customWidth="1"/>
    <col min="3850" max="3852" width="18.7109375" style="240" customWidth="1"/>
    <col min="3853" max="4096" width="9.140625" style="240"/>
    <col min="4097" max="4097" width="7.85546875" style="240" customWidth="1"/>
    <col min="4098" max="4098" width="59.5703125" style="240" customWidth="1"/>
    <col min="4099" max="4103" width="18.7109375" style="240" customWidth="1"/>
    <col min="4104" max="4105" width="10.7109375" style="240" customWidth="1"/>
    <col min="4106" max="4108" width="18.7109375" style="240" customWidth="1"/>
    <col min="4109" max="4352" width="9.140625" style="240"/>
    <col min="4353" max="4353" width="7.85546875" style="240" customWidth="1"/>
    <col min="4354" max="4354" width="59.5703125" style="240" customWidth="1"/>
    <col min="4355" max="4359" width="18.7109375" style="240" customWidth="1"/>
    <col min="4360" max="4361" width="10.7109375" style="240" customWidth="1"/>
    <col min="4362" max="4364" width="18.7109375" style="240" customWidth="1"/>
    <col min="4365" max="4608" width="9.140625" style="240"/>
    <col min="4609" max="4609" width="7.85546875" style="240" customWidth="1"/>
    <col min="4610" max="4610" width="59.5703125" style="240" customWidth="1"/>
    <col min="4611" max="4615" width="18.7109375" style="240" customWidth="1"/>
    <col min="4616" max="4617" width="10.7109375" style="240" customWidth="1"/>
    <col min="4618" max="4620" width="18.7109375" style="240" customWidth="1"/>
    <col min="4621" max="4864" width="9.140625" style="240"/>
    <col min="4865" max="4865" width="7.85546875" style="240" customWidth="1"/>
    <col min="4866" max="4866" width="59.5703125" style="240" customWidth="1"/>
    <col min="4867" max="4871" width="18.7109375" style="240" customWidth="1"/>
    <col min="4872" max="4873" width="10.7109375" style="240" customWidth="1"/>
    <col min="4874" max="4876" width="18.7109375" style="240" customWidth="1"/>
    <col min="4877" max="5120" width="9.140625" style="240"/>
    <col min="5121" max="5121" width="7.85546875" style="240" customWidth="1"/>
    <col min="5122" max="5122" width="59.5703125" style="240" customWidth="1"/>
    <col min="5123" max="5127" width="18.7109375" style="240" customWidth="1"/>
    <col min="5128" max="5129" width="10.7109375" style="240" customWidth="1"/>
    <col min="5130" max="5132" width="18.7109375" style="240" customWidth="1"/>
    <col min="5133" max="5376" width="9.140625" style="240"/>
    <col min="5377" max="5377" width="7.85546875" style="240" customWidth="1"/>
    <col min="5378" max="5378" width="59.5703125" style="240" customWidth="1"/>
    <col min="5379" max="5383" width="18.7109375" style="240" customWidth="1"/>
    <col min="5384" max="5385" width="10.7109375" style="240" customWidth="1"/>
    <col min="5386" max="5388" width="18.7109375" style="240" customWidth="1"/>
    <col min="5389" max="5632" width="9.140625" style="240"/>
    <col min="5633" max="5633" width="7.85546875" style="240" customWidth="1"/>
    <col min="5634" max="5634" width="59.5703125" style="240" customWidth="1"/>
    <col min="5635" max="5639" width="18.7109375" style="240" customWidth="1"/>
    <col min="5640" max="5641" width="10.7109375" style="240" customWidth="1"/>
    <col min="5642" max="5644" width="18.7109375" style="240" customWidth="1"/>
    <col min="5645" max="5888" width="9.140625" style="240"/>
    <col min="5889" max="5889" width="7.85546875" style="240" customWidth="1"/>
    <col min="5890" max="5890" width="59.5703125" style="240" customWidth="1"/>
    <col min="5891" max="5895" width="18.7109375" style="240" customWidth="1"/>
    <col min="5896" max="5897" width="10.7109375" style="240" customWidth="1"/>
    <col min="5898" max="5900" width="18.7109375" style="240" customWidth="1"/>
    <col min="5901" max="6144" width="9.140625" style="240"/>
    <col min="6145" max="6145" width="7.85546875" style="240" customWidth="1"/>
    <col min="6146" max="6146" width="59.5703125" style="240" customWidth="1"/>
    <col min="6147" max="6151" width="18.7109375" style="240" customWidth="1"/>
    <col min="6152" max="6153" width="10.7109375" style="240" customWidth="1"/>
    <col min="6154" max="6156" width="18.7109375" style="240" customWidth="1"/>
    <col min="6157" max="6400" width="9.140625" style="240"/>
    <col min="6401" max="6401" width="7.85546875" style="240" customWidth="1"/>
    <col min="6402" max="6402" width="59.5703125" style="240" customWidth="1"/>
    <col min="6403" max="6407" width="18.7109375" style="240" customWidth="1"/>
    <col min="6408" max="6409" width="10.7109375" style="240" customWidth="1"/>
    <col min="6410" max="6412" width="18.7109375" style="240" customWidth="1"/>
    <col min="6413" max="6656" width="9.140625" style="240"/>
    <col min="6657" max="6657" width="7.85546875" style="240" customWidth="1"/>
    <col min="6658" max="6658" width="59.5703125" style="240" customWidth="1"/>
    <col min="6659" max="6663" width="18.7109375" style="240" customWidth="1"/>
    <col min="6664" max="6665" width="10.7109375" style="240" customWidth="1"/>
    <col min="6666" max="6668" width="18.7109375" style="240" customWidth="1"/>
    <col min="6669" max="6912" width="9.140625" style="240"/>
    <col min="6913" max="6913" width="7.85546875" style="240" customWidth="1"/>
    <col min="6914" max="6914" width="59.5703125" style="240" customWidth="1"/>
    <col min="6915" max="6919" width="18.7109375" style="240" customWidth="1"/>
    <col min="6920" max="6921" width="10.7109375" style="240" customWidth="1"/>
    <col min="6922" max="6924" width="18.7109375" style="240" customWidth="1"/>
    <col min="6925" max="7168" width="9.140625" style="240"/>
    <col min="7169" max="7169" width="7.85546875" style="240" customWidth="1"/>
    <col min="7170" max="7170" width="59.5703125" style="240" customWidth="1"/>
    <col min="7171" max="7175" width="18.7109375" style="240" customWidth="1"/>
    <col min="7176" max="7177" width="10.7109375" style="240" customWidth="1"/>
    <col min="7178" max="7180" width="18.7109375" style="240" customWidth="1"/>
    <col min="7181" max="7424" width="9.140625" style="240"/>
    <col min="7425" max="7425" width="7.85546875" style="240" customWidth="1"/>
    <col min="7426" max="7426" width="59.5703125" style="240" customWidth="1"/>
    <col min="7427" max="7431" width="18.7109375" style="240" customWidth="1"/>
    <col min="7432" max="7433" width="10.7109375" style="240" customWidth="1"/>
    <col min="7434" max="7436" width="18.7109375" style="240" customWidth="1"/>
    <col min="7437" max="7680" width="9.140625" style="240"/>
    <col min="7681" max="7681" width="7.85546875" style="240" customWidth="1"/>
    <col min="7682" max="7682" width="59.5703125" style="240" customWidth="1"/>
    <col min="7683" max="7687" width="18.7109375" style="240" customWidth="1"/>
    <col min="7688" max="7689" width="10.7109375" style="240" customWidth="1"/>
    <col min="7690" max="7692" width="18.7109375" style="240" customWidth="1"/>
    <col min="7693" max="7936" width="9.140625" style="240"/>
    <col min="7937" max="7937" width="7.85546875" style="240" customWidth="1"/>
    <col min="7938" max="7938" width="59.5703125" style="240" customWidth="1"/>
    <col min="7939" max="7943" width="18.7109375" style="240" customWidth="1"/>
    <col min="7944" max="7945" width="10.7109375" style="240" customWidth="1"/>
    <col min="7946" max="7948" width="18.7109375" style="240" customWidth="1"/>
    <col min="7949" max="8192" width="9.140625" style="240"/>
    <col min="8193" max="8193" width="7.85546875" style="240" customWidth="1"/>
    <col min="8194" max="8194" width="59.5703125" style="240" customWidth="1"/>
    <col min="8195" max="8199" width="18.7109375" style="240" customWidth="1"/>
    <col min="8200" max="8201" width="10.7109375" style="240" customWidth="1"/>
    <col min="8202" max="8204" width="18.7109375" style="240" customWidth="1"/>
    <col min="8205" max="8448" width="9.140625" style="240"/>
    <col min="8449" max="8449" width="7.85546875" style="240" customWidth="1"/>
    <col min="8450" max="8450" width="59.5703125" style="240" customWidth="1"/>
    <col min="8451" max="8455" width="18.7109375" style="240" customWidth="1"/>
    <col min="8456" max="8457" width="10.7109375" style="240" customWidth="1"/>
    <col min="8458" max="8460" width="18.7109375" style="240" customWidth="1"/>
    <col min="8461" max="8704" width="9.140625" style="240"/>
    <col min="8705" max="8705" width="7.85546875" style="240" customWidth="1"/>
    <col min="8706" max="8706" width="59.5703125" style="240" customWidth="1"/>
    <col min="8707" max="8711" width="18.7109375" style="240" customWidth="1"/>
    <col min="8712" max="8713" width="10.7109375" style="240" customWidth="1"/>
    <col min="8714" max="8716" width="18.7109375" style="240" customWidth="1"/>
    <col min="8717" max="8960" width="9.140625" style="240"/>
    <col min="8961" max="8961" width="7.85546875" style="240" customWidth="1"/>
    <col min="8962" max="8962" width="59.5703125" style="240" customWidth="1"/>
    <col min="8963" max="8967" width="18.7109375" style="240" customWidth="1"/>
    <col min="8968" max="8969" width="10.7109375" style="240" customWidth="1"/>
    <col min="8970" max="8972" width="18.7109375" style="240" customWidth="1"/>
    <col min="8973" max="9216" width="9.140625" style="240"/>
    <col min="9217" max="9217" width="7.85546875" style="240" customWidth="1"/>
    <col min="9218" max="9218" width="59.5703125" style="240" customWidth="1"/>
    <col min="9219" max="9223" width="18.7109375" style="240" customWidth="1"/>
    <col min="9224" max="9225" width="10.7109375" style="240" customWidth="1"/>
    <col min="9226" max="9228" width="18.7109375" style="240" customWidth="1"/>
    <col min="9229" max="9472" width="9.140625" style="240"/>
    <col min="9473" max="9473" width="7.85546875" style="240" customWidth="1"/>
    <col min="9474" max="9474" width="59.5703125" style="240" customWidth="1"/>
    <col min="9475" max="9479" width="18.7109375" style="240" customWidth="1"/>
    <col min="9480" max="9481" width="10.7109375" style="240" customWidth="1"/>
    <col min="9482" max="9484" width="18.7109375" style="240" customWidth="1"/>
    <col min="9485" max="9728" width="9.140625" style="240"/>
    <col min="9729" max="9729" width="7.85546875" style="240" customWidth="1"/>
    <col min="9730" max="9730" width="59.5703125" style="240" customWidth="1"/>
    <col min="9731" max="9735" width="18.7109375" style="240" customWidth="1"/>
    <col min="9736" max="9737" width="10.7109375" style="240" customWidth="1"/>
    <col min="9738" max="9740" width="18.7109375" style="240" customWidth="1"/>
    <col min="9741" max="9984" width="9.140625" style="240"/>
    <col min="9985" max="9985" width="7.85546875" style="240" customWidth="1"/>
    <col min="9986" max="9986" width="59.5703125" style="240" customWidth="1"/>
    <col min="9987" max="9991" width="18.7109375" style="240" customWidth="1"/>
    <col min="9992" max="9993" width="10.7109375" style="240" customWidth="1"/>
    <col min="9994" max="9996" width="18.7109375" style="240" customWidth="1"/>
    <col min="9997" max="10240" width="9.140625" style="240"/>
    <col min="10241" max="10241" width="7.85546875" style="240" customWidth="1"/>
    <col min="10242" max="10242" width="59.5703125" style="240" customWidth="1"/>
    <col min="10243" max="10247" width="18.7109375" style="240" customWidth="1"/>
    <col min="10248" max="10249" width="10.7109375" style="240" customWidth="1"/>
    <col min="10250" max="10252" width="18.7109375" style="240" customWidth="1"/>
    <col min="10253" max="10496" width="9.140625" style="240"/>
    <col min="10497" max="10497" width="7.85546875" style="240" customWidth="1"/>
    <col min="10498" max="10498" width="59.5703125" style="240" customWidth="1"/>
    <col min="10499" max="10503" width="18.7109375" style="240" customWidth="1"/>
    <col min="10504" max="10505" width="10.7109375" style="240" customWidth="1"/>
    <col min="10506" max="10508" width="18.7109375" style="240" customWidth="1"/>
    <col min="10509" max="10752" width="9.140625" style="240"/>
    <col min="10753" max="10753" width="7.85546875" style="240" customWidth="1"/>
    <col min="10754" max="10754" width="59.5703125" style="240" customWidth="1"/>
    <col min="10755" max="10759" width="18.7109375" style="240" customWidth="1"/>
    <col min="10760" max="10761" width="10.7109375" style="240" customWidth="1"/>
    <col min="10762" max="10764" width="18.7109375" style="240" customWidth="1"/>
    <col min="10765" max="11008" width="9.140625" style="240"/>
    <col min="11009" max="11009" width="7.85546875" style="240" customWidth="1"/>
    <col min="11010" max="11010" width="59.5703125" style="240" customWidth="1"/>
    <col min="11011" max="11015" width="18.7109375" style="240" customWidth="1"/>
    <col min="11016" max="11017" width="10.7109375" style="240" customWidth="1"/>
    <col min="11018" max="11020" width="18.7109375" style="240" customWidth="1"/>
    <col min="11021" max="11264" width="9.140625" style="240"/>
    <col min="11265" max="11265" width="7.85546875" style="240" customWidth="1"/>
    <col min="11266" max="11266" width="59.5703125" style="240" customWidth="1"/>
    <col min="11267" max="11271" width="18.7109375" style="240" customWidth="1"/>
    <col min="11272" max="11273" width="10.7109375" style="240" customWidth="1"/>
    <col min="11274" max="11276" width="18.7109375" style="240" customWidth="1"/>
    <col min="11277" max="11520" width="9.140625" style="240"/>
    <col min="11521" max="11521" width="7.85546875" style="240" customWidth="1"/>
    <col min="11522" max="11522" width="59.5703125" style="240" customWidth="1"/>
    <col min="11523" max="11527" width="18.7109375" style="240" customWidth="1"/>
    <col min="11528" max="11529" width="10.7109375" style="240" customWidth="1"/>
    <col min="11530" max="11532" width="18.7109375" style="240" customWidth="1"/>
    <col min="11533" max="11776" width="9.140625" style="240"/>
    <col min="11777" max="11777" width="7.85546875" style="240" customWidth="1"/>
    <col min="11778" max="11778" width="59.5703125" style="240" customWidth="1"/>
    <col min="11779" max="11783" width="18.7109375" style="240" customWidth="1"/>
    <col min="11784" max="11785" width="10.7109375" style="240" customWidth="1"/>
    <col min="11786" max="11788" width="18.7109375" style="240" customWidth="1"/>
    <col min="11789" max="12032" width="9.140625" style="240"/>
    <col min="12033" max="12033" width="7.85546875" style="240" customWidth="1"/>
    <col min="12034" max="12034" width="59.5703125" style="240" customWidth="1"/>
    <col min="12035" max="12039" width="18.7109375" style="240" customWidth="1"/>
    <col min="12040" max="12041" width="10.7109375" style="240" customWidth="1"/>
    <col min="12042" max="12044" width="18.7109375" style="240" customWidth="1"/>
    <col min="12045" max="12288" width="9.140625" style="240"/>
    <col min="12289" max="12289" width="7.85546875" style="240" customWidth="1"/>
    <col min="12290" max="12290" width="59.5703125" style="240" customWidth="1"/>
    <col min="12291" max="12295" width="18.7109375" style="240" customWidth="1"/>
    <col min="12296" max="12297" width="10.7109375" style="240" customWidth="1"/>
    <col min="12298" max="12300" width="18.7109375" style="240" customWidth="1"/>
    <col min="12301" max="12544" width="9.140625" style="240"/>
    <col min="12545" max="12545" width="7.85546875" style="240" customWidth="1"/>
    <col min="12546" max="12546" width="59.5703125" style="240" customWidth="1"/>
    <col min="12547" max="12551" width="18.7109375" style="240" customWidth="1"/>
    <col min="12552" max="12553" width="10.7109375" style="240" customWidth="1"/>
    <col min="12554" max="12556" width="18.7109375" style="240" customWidth="1"/>
    <col min="12557" max="12800" width="9.140625" style="240"/>
    <col min="12801" max="12801" width="7.85546875" style="240" customWidth="1"/>
    <col min="12802" max="12802" width="59.5703125" style="240" customWidth="1"/>
    <col min="12803" max="12807" width="18.7109375" style="240" customWidth="1"/>
    <col min="12808" max="12809" width="10.7109375" style="240" customWidth="1"/>
    <col min="12810" max="12812" width="18.7109375" style="240" customWidth="1"/>
    <col min="12813" max="13056" width="9.140625" style="240"/>
    <col min="13057" max="13057" width="7.85546875" style="240" customWidth="1"/>
    <col min="13058" max="13058" width="59.5703125" style="240" customWidth="1"/>
    <col min="13059" max="13063" width="18.7109375" style="240" customWidth="1"/>
    <col min="13064" max="13065" width="10.7109375" style="240" customWidth="1"/>
    <col min="13066" max="13068" width="18.7109375" style="240" customWidth="1"/>
    <col min="13069" max="13312" width="9.140625" style="240"/>
    <col min="13313" max="13313" width="7.85546875" style="240" customWidth="1"/>
    <col min="13314" max="13314" width="59.5703125" style="240" customWidth="1"/>
    <col min="13315" max="13319" width="18.7109375" style="240" customWidth="1"/>
    <col min="13320" max="13321" width="10.7109375" style="240" customWidth="1"/>
    <col min="13322" max="13324" width="18.7109375" style="240" customWidth="1"/>
    <col min="13325" max="13568" width="9.140625" style="240"/>
    <col min="13569" max="13569" width="7.85546875" style="240" customWidth="1"/>
    <col min="13570" max="13570" width="59.5703125" style="240" customWidth="1"/>
    <col min="13571" max="13575" width="18.7109375" style="240" customWidth="1"/>
    <col min="13576" max="13577" width="10.7109375" style="240" customWidth="1"/>
    <col min="13578" max="13580" width="18.7109375" style="240" customWidth="1"/>
    <col min="13581" max="13824" width="9.140625" style="240"/>
    <col min="13825" max="13825" width="7.85546875" style="240" customWidth="1"/>
    <col min="13826" max="13826" width="59.5703125" style="240" customWidth="1"/>
    <col min="13827" max="13831" width="18.7109375" style="240" customWidth="1"/>
    <col min="13832" max="13833" width="10.7109375" style="240" customWidth="1"/>
    <col min="13834" max="13836" width="18.7109375" style="240" customWidth="1"/>
    <col min="13837" max="14080" width="9.140625" style="240"/>
    <col min="14081" max="14081" width="7.85546875" style="240" customWidth="1"/>
    <col min="14082" max="14082" width="59.5703125" style="240" customWidth="1"/>
    <col min="14083" max="14087" width="18.7109375" style="240" customWidth="1"/>
    <col min="14088" max="14089" width="10.7109375" style="240" customWidth="1"/>
    <col min="14090" max="14092" width="18.7109375" style="240" customWidth="1"/>
    <col min="14093" max="14336" width="9.140625" style="240"/>
    <col min="14337" max="14337" width="7.85546875" style="240" customWidth="1"/>
    <col min="14338" max="14338" width="59.5703125" style="240" customWidth="1"/>
    <col min="14339" max="14343" width="18.7109375" style="240" customWidth="1"/>
    <col min="14344" max="14345" width="10.7109375" style="240" customWidth="1"/>
    <col min="14346" max="14348" width="18.7109375" style="240" customWidth="1"/>
    <col min="14349" max="14592" width="9.140625" style="240"/>
    <col min="14593" max="14593" width="7.85546875" style="240" customWidth="1"/>
    <col min="14594" max="14594" width="59.5703125" style="240" customWidth="1"/>
    <col min="14595" max="14599" width="18.7109375" style="240" customWidth="1"/>
    <col min="14600" max="14601" width="10.7109375" style="240" customWidth="1"/>
    <col min="14602" max="14604" width="18.7109375" style="240" customWidth="1"/>
    <col min="14605" max="14848" width="9.140625" style="240"/>
    <col min="14849" max="14849" width="7.85546875" style="240" customWidth="1"/>
    <col min="14850" max="14850" width="59.5703125" style="240" customWidth="1"/>
    <col min="14851" max="14855" width="18.7109375" style="240" customWidth="1"/>
    <col min="14856" max="14857" width="10.7109375" style="240" customWidth="1"/>
    <col min="14858" max="14860" width="18.7109375" style="240" customWidth="1"/>
    <col min="14861" max="15104" width="9.140625" style="240"/>
    <col min="15105" max="15105" width="7.85546875" style="240" customWidth="1"/>
    <col min="15106" max="15106" width="59.5703125" style="240" customWidth="1"/>
    <col min="15107" max="15111" width="18.7109375" style="240" customWidth="1"/>
    <col min="15112" max="15113" width="10.7109375" style="240" customWidth="1"/>
    <col min="15114" max="15116" width="18.7109375" style="240" customWidth="1"/>
    <col min="15117" max="15360" width="9.140625" style="240"/>
    <col min="15361" max="15361" width="7.85546875" style="240" customWidth="1"/>
    <col min="15362" max="15362" width="59.5703125" style="240" customWidth="1"/>
    <col min="15363" max="15367" width="18.7109375" style="240" customWidth="1"/>
    <col min="15368" max="15369" width="10.7109375" style="240" customWidth="1"/>
    <col min="15370" max="15372" width="18.7109375" style="240" customWidth="1"/>
    <col min="15373" max="15616" width="9.140625" style="240"/>
    <col min="15617" max="15617" width="7.85546875" style="240" customWidth="1"/>
    <col min="15618" max="15618" width="59.5703125" style="240" customWidth="1"/>
    <col min="15619" max="15623" width="18.7109375" style="240" customWidth="1"/>
    <col min="15624" max="15625" width="10.7109375" style="240" customWidth="1"/>
    <col min="15626" max="15628" width="18.7109375" style="240" customWidth="1"/>
    <col min="15629" max="15872" width="9.140625" style="240"/>
    <col min="15873" max="15873" width="7.85546875" style="240" customWidth="1"/>
    <col min="15874" max="15874" width="59.5703125" style="240" customWidth="1"/>
    <col min="15875" max="15879" width="18.7109375" style="240" customWidth="1"/>
    <col min="15880" max="15881" width="10.7109375" style="240" customWidth="1"/>
    <col min="15882" max="15884" width="18.7109375" style="240" customWidth="1"/>
    <col min="15885" max="16128" width="9.140625" style="240"/>
    <col min="16129" max="16129" width="7.85546875" style="240" customWidth="1"/>
    <col min="16130" max="16130" width="59.5703125" style="240" customWidth="1"/>
    <col min="16131" max="16135" width="18.7109375" style="240" customWidth="1"/>
    <col min="16136" max="16137" width="10.7109375" style="240" customWidth="1"/>
    <col min="16138" max="16140" width="18.7109375" style="240" customWidth="1"/>
    <col min="16141" max="16384" width="9.140625" style="240"/>
  </cols>
  <sheetData>
    <row r="1" spans="1:12" ht="12" customHeight="1" x14ac:dyDescent="0.25"/>
    <row r="2" spans="1:12" ht="15.75" x14ac:dyDescent="0.25">
      <c r="A2" s="359" t="s">
        <v>172</v>
      </c>
      <c r="B2" s="359"/>
      <c r="C2" s="359"/>
      <c r="D2" s="359"/>
      <c r="E2" s="242"/>
      <c r="F2" s="242"/>
    </row>
    <row r="3" spans="1:12" ht="20.25" customHeight="1" x14ac:dyDescent="0.3">
      <c r="A3" s="359" t="s">
        <v>173</v>
      </c>
      <c r="B3" s="255"/>
      <c r="C3" s="255"/>
      <c r="D3" s="255"/>
      <c r="E3" s="244"/>
      <c r="F3" s="244"/>
      <c r="G3" s="244"/>
      <c r="H3" s="244"/>
      <c r="I3" s="244"/>
      <c r="J3" s="244"/>
      <c r="K3" s="244"/>
      <c r="L3" s="244"/>
    </row>
    <row r="4" spans="1:12" ht="20.25" customHeight="1" x14ac:dyDescent="0.3">
      <c r="A4" s="359" t="s">
        <v>326</v>
      </c>
      <c r="B4" s="359"/>
      <c r="C4" s="359"/>
      <c r="D4" s="359"/>
      <c r="E4" s="245"/>
      <c r="F4" s="245"/>
      <c r="G4" s="244"/>
      <c r="H4" s="244"/>
      <c r="I4" s="244"/>
      <c r="J4" s="244"/>
      <c r="K4" s="244"/>
      <c r="L4" s="244"/>
    </row>
    <row r="5" spans="1:12" ht="18.75" customHeight="1" x14ac:dyDescent="0.3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2" ht="63.75" hidden="1" customHeight="1" x14ac:dyDescent="0.25">
      <c r="A6" s="360"/>
      <c r="B6" s="360"/>
    </row>
    <row r="7" spans="1:12" ht="20.25" hidden="1" customHeight="1" x14ac:dyDescent="0.25"/>
    <row r="8" spans="1:12" ht="20.25" hidden="1" customHeight="1" x14ac:dyDescent="0.25"/>
    <row r="9" spans="1:12" hidden="1" x14ac:dyDescent="0.25">
      <c r="B9" s="284"/>
      <c r="C9" s="285"/>
      <c r="D9" s="285"/>
      <c r="E9" s="285"/>
      <c r="F9" s="285"/>
      <c r="G9" s="285"/>
      <c r="H9" s="286"/>
      <c r="I9" s="286"/>
      <c r="J9" s="285"/>
      <c r="K9" s="285"/>
      <c r="L9" s="285"/>
    </row>
    <row r="10" spans="1:12" ht="63.75" customHeight="1" x14ac:dyDescent="0.25">
      <c r="A10" s="287" t="s">
        <v>327</v>
      </c>
      <c r="B10" s="361" t="s">
        <v>328</v>
      </c>
      <c r="C10" s="249" t="s">
        <v>177</v>
      </c>
      <c r="D10" s="249" t="s">
        <v>329</v>
      </c>
      <c r="E10" s="289" t="s">
        <v>330</v>
      </c>
    </row>
    <row r="11" spans="1:12" s="254" customFormat="1" ht="18" customHeight="1" x14ac:dyDescent="0.25">
      <c r="A11" s="290"/>
      <c r="B11" s="290"/>
      <c r="C11" s="252">
        <f>SUBTOTAL(9,C12:C102)</f>
        <v>690045.06</v>
      </c>
      <c r="D11" s="252">
        <f>SUBTOTAL(9,D12:D102)</f>
        <v>56417.1</v>
      </c>
      <c r="E11" s="253">
        <f>IF(C11&lt;&gt;0,D11/C11,"-")</f>
        <v>8.1758573853133579E-2</v>
      </c>
    </row>
    <row r="12" spans="1:12" ht="30" hidden="1" customHeight="1" x14ac:dyDescent="0.3">
      <c r="A12" s="245"/>
      <c r="B12" s="245"/>
      <c r="C12" s="263"/>
      <c r="D12" s="263"/>
      <c r="E12" s="291"/>
    </row>
    <row r="13" spans="1:12" s="254" customFormat="1" ht="18" customHeight="1" x14ac:dyDescent="0.25">
      <c r="A13" s="292"/>
      <c r="B13" s="292"/>
      <c r="C13" s="260">
        <f>SUBTOTAL(9,C14:C101)</f>
        <v>690045.06</v>
      </c>
      <c r="D13" s="260">
        <f>SUBTOTAL(9,D14:D101)</f>
        <v>56417.1</v>
      </c>
      <c r="E13" s="261">
        <f>IF(C13&lt;&gt;0,D13/C13,"-")</f>
        <v>8.1758573853133579E-2</v>
      </c>
    </row>
    <row r="14" spans="1:12" ht="30" hidden="1" customHeight="1" x14ac:dyDescent="0.25">
      <c r="A14" s="284"/>
      <c r="B14" s="293"/>
      <c r="C14" s="294"/>
      <c r="D14" s="294"/>
      <c r="E14" s="291"/>
    </row>
    <row r="15" spans="1:12" s="254" customFormat="1" ht="18" customHeight="1" x14ac:dyDescent="0.25">
      <c r="A15" s="295" t="s">
        <v>308</v>
      </c>
      <c r="B15" s="295" t="s">
        <v>309</v>
      </c>
      <c r="C15" s="296">
        <f>SUBTOTAL(9,C16:C48)</f>
        <v>312214.38</v>
      </c>
      <c r="D15" s="296">
        <f>SUBTOTAL(9,D16:D48)</f>
        <v>52841.5</v>
      </c>
      <c r="E15" s="297">
        <f>IF(C15&lt;&gt;0,D15/C15,"-")</f>
        <v>0.16924748949744084</v>
      </c>
    </row>
    <row r="16" spans="1:12" ht="30" hidden="1" customHeight="1" x14ac:dyDescent="0.25">
      <c r="A16" s="284"/>
      <c r="B16" s="284"/>
      <c r="C16" s="256"/>
      <c r="D16" s="256"/>
      <c r="E16" s="291"/>
    </row>
    <row r="17" spans="1:5" ht="18" customHeight="1" x14ac:dyDescent="0.25">
      <c r="A17" s="298"/>
      <c r="B17" s="298"/>
      <c r="C17" s="299">
        <f>SUBTOTAL(9,C18:C47)</f>
        <v>312214.38</v>
      </c>
      <c r="D17" s="299">
        <f>SUBTOTAL(9,D18:D47)</f>
        <v>52841.5</v>
      </c>
      <c r="E17" s="300">
        <f>IF(C17&lt;&gt;0,D17/C17,"-")</f>
        <v>0.16924748949744084</v>
      </c>
    </row>
    <row r="18" spans="1:5" ht="30" hidden="1" customHeight="1" x14ac:dyDescent="0.25">
      <c r="A18" s="284"/>
      <c r="B18" s="284"/>
      <c r="C18" s="301"/>
      <c r="D18" s="301"/>
      <c r="E18" s="291"/>
    </row>
    <row r="19" spans="1:5" ht="18" customHeight="1" x14ac:dyDescent="0.25">
      <c r="A19" s="302" t="s">
        <v>319</v>
      </c>
      <c r="B19" s="302" t="s">
        <v>320</v>
      </c>
      <c r="C19" s="303">
        <f>SUBTOTAL(9,C20:C46)</f>
        <v>312214.38</v>
      </c>
      <c r="D19" s="303">
        <f>SUBTOTAL(9,D20:D46)</f>
        <v>52841.5</v>
      </c>
      <c r="E19" s="304">
        <f>IF(C19&lt;&gt;0,D19/C19,"-")</f>
        <v>0.16924748949744084</v>
      </c>
    </row>
    <row r="20" spans="1:5" ht="30" hidden="1" customHeight="1" x14ac:dyDescent="0.25">
      <c r="A20" s="284"/>
      <c r="B20" s="284"/>
      <c r="C20" s="305"/>
      <c r="D20" s="305"/>
      <c r="E20" s="291"/>
    </row>
    <row r="21" spans="1:5" ht="18" customHeight="1" x14ac:dyDescent="0.25">
      <c r="A21" s="306" t="s">
        <v>141</v>
      </c>
      <c r="B21" s="306" t="s">
        <v>216</v>
      </c>
      <c r="C21" s="307">
        <f>SUBTOTAL(9,C22:C31)</f>
        <v>6463.6</v>
      </c>
      <c r="D21" s="307">
        <f>SUBTOTAL(9,D22:D31)</f>
        <v>39080.9</v>
      </c>
      <c r="E21" s="308">
        <f>IF(C21&lt;&gt;0,D21/C21,"-")</f>
        <v>6.0463054644470571</v>
      </c>
    </row>
    <row r="22" spans="1:5" ht="30" hidden="1" customHeight="1" x14ac:dyDescent="0.25">
      <c r="A22" s="284"/>
      <c r="B22" s="284"/>
      <c r="C22" s="309"/>
      <c r="D22" s="309"/>
      <c r="E22" s="291"/>
    </row>
    <row r="23" spans="1:5" ht="18" customHeight="1" x14ac:dyDescent="0.25">
      <c r="A23" s="310" t="s">
        <v>232</v>
      </c>
      <c r="B23" s="310" t="s">
        <v>15</v>
      </c>
      <c r="C23" s="311">
        <f>SUBTOTAL(9,C24:C30)</f>
        <v>6463.6</v>
      </c>
      <c r="D23" s="311">
        <f>SUBTOTAL(9,D24:D30)</f>
        <v>39080.9</v>
      </c>
      <c r="E23" s="312">
        <f>IF(C23&lt;&gt;0,D23/C23,"-")</f>
        <v>6.0463054644470571</v>
      </c>
    </row>
    <row r="24" spans="1:5" ht="22.5" hidden="1" customHeight="1" x14ac:dyDescent="0.25">
      <c r="A24" s="284"/>
      <c r="B24" s="284"/>
      <c r="C24" s="309"/>
      <c r="D24" s="309"/>
      <c r="E24" s="313"/>
    </row>
    <row r="25" spans="1:5" ht="409.6" hidden="1" customHeight="1" x14ac:dyDescent="0.25">
      <c r="A25" s="314" t="s">
        <v>248</v>
      </c>
      <c r="B25" s="314" t="s">
        <v>82</v>
      </c>
      <c r="C25" s="309">
        <f>SUBTOTAL(9,C26:C29)</f>
        <v>6463.6</v>
      </c>
      <c r="D25" s="309">
        <f>SUBTOTAL(9,D26:D29)</f>
        <v>39080.9</v>
      </c>
      <c r="E25" s="313">
        <f>IF(C25&lt;&gt;0,D25/C25,"-")</f>
        <v>6.0463054644470571</v>
      </c>
    </row>
    <row r="26" spans="1:5" ht="30" hidden="1" customHeight="1" x14ac:dyDescent="0.25">
      <c r="A26" s="284"/>
      <c r="B26" s="284"/>
      <c r="C26" s="315"/>
      <c r="D26" s="315"/>
      <c r="E26" s="291"/>
    </row>
    <row r="27" spans="1:5" ht="13.5" customHeight="1" x14ac:dyDescent="0.25">
      <c r="A27" s="280">
        <v>3232</v>
      </c>
      <c r="B27" s="280" t="s">
        <v>321</v>
      </c>
      <c r="C27" s="362">
        <v>0</v>
      </c>
      <c r="D27" s="362">
        <v>39080.9</v>
      </c>
      <c r="E27" s="317">
        <v>0</v>
      </c>
    </row>
    <row r="28" spans="1:5" ht="15" customHeight="1" x14ac:dyDescent="0.25">
      <c r="A28" s="316" t="s">
        <v>258</v>
      </c>
      <c r="B28" s="316" t="s">
        <v>116</v>
      </c>
      <c r="C28" s="281">
        <v>6463.6</v>
      </c>
      <c r="D28" s="281">
        <v>0</v>
      </c>
      <c r="E28" s="282">
        <f>IF(C28&lt;&gt;0,D28/C28,"-")</f>
        <v>0</v>
      </c>
    </row>
    <row r="29" spans="1:5" hidden="1" x14ac:dyDescent="0.25">
      <c r="A29" s="284"/>
      <c r="B29" s="284"/>
      <c r="C29" s="281"/>
      <c r="D29" s="281"/>
      <c r="E29" s="282"/>
    </row>
    <row r="30" spans="1:5" hidden="1" x14ac:dyDescent="0.25">
      <c r="A30" s="284"/>
      <c r="B30" s="284"/>
      <c r="C30" s="285"/>
      <c r="D30" s="285"/>
      <c r="E30" s="291"/>
    </row>
    <row r="31" spans="1:5" ht="20.100000000000001" hidden="1" customHeight="1" x14ac:dyDescent="0.25">
      <c r="A31" s="284"/>
      <c r="B31" s="284"/>
      <c r="C31" s="285"/>
      <c r="D31" s="285"/>
      <c r="E31" s="291"/>
    </row>
    <row r="32" spans="1:5" ht="18" customHeight="1" x14ac:dyDescent="0.25">
      <c r="A32" s="306" t="s">
        <v>280</v>
      </c>
      <c r="B32" s="306" t="s">
        <v>18</v>
      </c>
      <c r="C32" s="307">
        <f>SUBTOTAL(9,C33:C45)</f>
        <v>305750.78000000003</v>
      </c>
      <c r="D32" s="307">
        <f>SUBTOTAL(9,D33:D45)</f>
        <v>13760.6</v>
      </c>
      <c r="E32" s="308">
        <f>IF(C32&lt;&gt;0,D32/C32,"-")</f>
        <v>4.5005935880196281E-2</v>
      </c>
    </row>
    <row r="33" spans="1:5" ht="30" hidden="1" customHeight="1" x14ac:dyDescent="0.25">
      <c r="A33" s="284"/>
      <c r="B33" s="284"/>
      <c r="C33" s="309"/>
      <c r="D33" s="309"/>
      <c r="E33" s="291"/>
    </row>
    <row r="34" spans="1:5" ht="18" customHeight="1" x14ac:dyDescent="0.25">
      <c r="A34" s="310" t="s">
        <v>284</v>
      </c>
      <c r="B34" s="310" t="s">
        <v>19</v>
      </c>
      <c r="C34" s="311">
        <f>SUBTOTAL(9,C35:C44)</f>
        <v>305750.78000000003</v>
      </c>
      <c r="D34" s="311">
        <f>SUBTOTAL(9,D35:D44)</f>
        <v>13760.6</v>
      </c>
      <c r="E34" s="312">
        <f>IF(C34&lt;&gt;0,D34/C34,"-")</f>
        <v>4.5005935880196281E-2</v>
      </c>
    </row>
    <row r="35" spans="1:5" ht="22.5" hidden="1" customHeight="1" x14ac:dyDescent="0.25">
      <c r="A35" s="284"/>
      <c r="B35" s="284"/>
      <c r="C35" s="309"/>
      <c r="D35" s="309"/>
      <c r="E35" s="313"/>
    </row>
    <row r="36" spans="1:5" ht="409.6" hidden="1" customHeight="1" x14ac:dyDescent="0.25">
      <c r="A36" s="314" t="s">
        <v>285</v>
      </c>
      <c r="B36" s="314" t="s">
        <v>84</v>
      </c>
      <c r="C36" s="309">
        <f>SUBTOTAL(9,C37:C39)</f>
        <v>265445.62</v>
      </c>
      <c r="D36" s="309">
        <f>SUBTOTAL(9,D37:D39)</f>
        <v>0</v>
      </c>
      <c r="E36" s="313">
        <f>IF(C36&lt;&gt;0,D36/C36,"-")</f>
        <v>0</v>
      </c>
    </row>
    <row r="37" spans="1:5" ht="30" hidden="1" customHeight="1" x14ac:dyDescent="0.25">
      <c r="A37" s="284"/>
      <c r="B37" s="284"/>
      <c r="C37" s="315"/>
      <c r="D37" s="315"/>
      <c r="E37" s="291"/>
    </row>
    <row r="38" spans="1:5" ht="15" customHeight="1" x14ac:dyDescent="0.25">
      <c r="A38" s="316" t="s">
        <v>286</v>
      </c>
      <c r="B38" s="316" t="s">
        <v>287</v>
      </c>
      <c r="C38" s="281">
        <v>265445.62</v>
      </c>
      <c r="D38" s="281">
        <v>0</v>
      </c>
      <c r="E38" s="282">
        <f>IF(C38&lt;&gt;0,D38/C38,"-")</f>
        <v>0</v>
      </c>
    </row>
    <row r="39" spans="1:5" hidden="1" x14ac:dyDescent="0.25">
      <c r="A39" s="284"/>
      <c r="B39" s="284"/>
      <c r="C39" s="281"/>
      <c r="D39" s="281"/>
      <c r="E39" s="282"/>
    </row>
    <row r="40" spans="1:5" ht="409.6" hidden="1" customHeight="1" x14ac:dyDescent="0.25">
      <c r="A40" s="314" t="s">
        <v>288</v>
      </c>
      <c r="B40" s="314" t="s">
        <v>85</v>
      </c>
      <c r="C40" s="309">
        <f>SUBTOTAL(9,C41:C43)</f>
        <v>40305.160000000003</v>
      </c>
      <c r="D40" s="309">
        <f>SUBTOTAL(9,D41:D43)</f>
        <v>13760.6</v>
      </c>
      <c r="E40" s="313">
        <f>IF(C40&lt;&gt;0,D40/C40,"-")</f>
        <v>0.34141038020938258</v>
      </c>
    </row>
    <row r="41" spans="1:5" ht="30" hidden="1" customHeight="1" x14ac:dyDescent="0.25">
      <c r="A41" s="284"/>
      <c r="B41" s="284"/>
      <c r="C41" s="315"/>
      <c r="D41" s="315"/>
      <c r="E41" s="291"/>
    </row>
    <row r="42" spans="1:5" ht="15" customHeight="1" x14ac:dyDescent="0.25">
      <c r="A42" s="316" t="s">
        <v>291</v>
      </c>
      <c r="B42" s="316" t="s">
        <v>292</v>
      </c>
      <c r="C42" s="281">
        <v>40305.160000000003</v>
      </c>
      <c r="D42" s="281">
        <v>13760.6</v>
      </c>
      <c r="E42" s="282">
        <f>IF(C42&lt;&gt;0,D42/C42,"-")</f>
        <v>0.34141038020938258</v>
      </c>
    </row>
    <row r="43" spans="1:5" hidden="1" x14ac:dyDescent="0.25">
      <c r="A43" s="284"/>
      <c r="B43" s="284"/>
      <c r="C43" s="281"/>
      <c r="D43" s="281"/>
      <c r="E43" s="282"/>
    </row>
    <row r="44" spans="1:5" hidden="1" x14ac:dyDescent="0.25">
      <c r="A44" s="284"/>
      <c r="B44" s="284"/>
      <c r="C44" s="285"/>
      <c r="D44" s="285"/>
      <c r="E44" s="291"/>
    </row>
    <row r="45" spans="1:5" ht="20.100000000000001" hidden="1" customHeight="1" x14ac:dyDescent="0.25">
      <c r="A45" s="284"/>
      <c r="B45" s="284"/>
      <c r="C45" s="285"/>
      <c r="D45" s="285"/>
      <c r="E45" s="291"/>
    </row>
    <row r="46" spans="1:5" ht="20.100000000000001" hidden="1" customHeight="1" x14ac:dyDescent="0.25">
      <c r="A46" s="284"/>
      <c r="B46" s="284"/>
      <c r="C46" s="285"/>
      <c r="D46" s="285"/>
      <c r="E46" s="291"/>
    </row>
    <row r="47" spans="1:5" ht="20.100000000000001" hidden="1" customHeight="1" x14ac:dyDescent="0.25">
      <c r="A47" s="284"/>
      <c r="B47" s="284"/>
      <c r="C47" s="285"/>
      <c r="D47" s="285"/>
      <c r="E47" s="291"/>
    </row>
    <row r="48" spans="1:5" ht="20.100000000000001" hidden="1" customHeight="1" x14ac:dyDescent="0.25">
      <c r="A48" s="284"/>
      <c r="B48" s="284"/>
      <c r="C48" s="285"/>
      <c r="D48" s="285"/>
      <c r="E48" s="291"/>
    </row>
    <row r="49" spans="1:5" s="254" customFormat="1" ht="18" customHeight="1" x14ac:dyDescent="0.25">
      <c r="A49" s="295" t="s">
        <v>217</v>
      </c>
      <c r="B49" s="295" t="s">
        <v>37</v>
      </c>
      <c r="C49" s="296">
        <f>SUBTOTAL(9,C50:C67)</f>
        <v>185973.87</v>
      </c>
      <c r="D49" s="296">
        <f>SUBTOTAL(9,D50:D67)</f>
        <v>0</v>
      </c>
      <c r="E49" s="297">
        <f>IF(C49&lt;&gt;0,D49/C49,"-")</f>
        <v>0</v>
      </c>
    </row>
    <row r="50" spans="1:5" ht="30" hidden="1" customHeight="1" x14ac:dyDescent="0.25">
      <c r="A50" s="284"/>
      <c r="B50" s="284"/>
      <c r="C50" s="256"/>
      <c r="D50" s="256"/>
      <c r="E50" s="291"/>
    </row>
    <row r="51" spans="1:5" ht="18" customHeight="1" x14ac:dyDescent="0.25">
      <c r="A51" s="298"/>
      <c r="B51" s="298"/>
      <c r="C51" s="299">
        <f>SUBTOTAL(9,C52:C66)</f>
        <v>185973.87</v>
      </c>
      <c r="D51" s="299">
        <f>SUBTOTAL(9,D52:D66)</f>
        <v>0</v>
      </c>
      <c r="E51" s="300">
        <f>IF(C51&lt;&gt;0,D51/C51,"-")</f>
        <v>0</v>
      </c>
    </row>
    <row r="52" spans="1:5" ht="30" hidden="1" customHeight="1" x14ac:dyDescent="0.25">
      <c r="A52" s="284"/>
      <c r="B52" s="284"/>
      <c r="C52" s="301"/>
      <c r="D52" s="301"/>
      <c r="E52" s="291"/>
    </row>
    <row r="53" spans="1:5" ht="18" customHeight="1" x14ac:dyDescent="0.25">
      <c r="A53" s="302" t="s">
        <v>319</v>
      </c>
      <c r="B53" s="302" t="s">
        <v>320</v>
      </c>
      <c r="C53" s="303">
        <f>SUBTOTAL(9,C54:C65)</f>
        <v>185973.87</v>
      </c>
      <c r="D53" s="303">
        <f>SUBTOTAL(9,D54:D65)</f>
        <v>0</v>
      </c>
      <c r="E53" s="304">
        <f>IF(C53&lt;&gt;0,D53/C53,"-")</f>
        <v>0</v>
      </c>
    </row>
    <row r="54" spans="1:5" ht="30" hidden="1" customHeight="1" x14ac:dyDescent="0.25">
      <c r="A54" s="284"/>
      <c r="B54" s="284"/>
      <c r="C54" s="305"/>
      <c r="D54" s="305"/>
      <c r="E54" s="291"/>
    </row>
    <row r="55" spans="1:5" ht="18" customHeight="1" x14ac:dyDescent="0.25">
      <c r="A55" s="306" t="s">
        <v>280</v>
      </c>
      <c r="B55" s="306" t="s">
        <v>18</v>
      </c>
      <c r="C55" s="307">
        <f>SUBTOTAL(9,C56:C64)</f>
        <v>185973.87</v>
      </c>
      <c r="D55" s="307">
        <f>SUBTOTAL(9,D56:D64)</f>
        <v>0</v>
      </c>
      <c r="E55" s="308">
        <f>IF(C55&lt;&gt;0,D55/C55,"-")</f>
        <v>0</v>
      </c>
    </row>
    <row r="56" spans="1:5" ht="30" hidden="1" customHeight="1" x14ac:dyDescent="0.25">
      <c r="A56" s="284"/>
      <c r="B56" s="284"/>
      <c r="C56" s="309"/>
      <c r="D56" s="309"/>
      <c r="E56" s="291"/>
    </row>
    <row r="57" spans="1:5" ht="18" customHeight="1" x14ac:dyDescent="0.25">
      <c r="A57" s="310" t="s">
        <v>284</v>
      </c>
      <c r="B57" s="310" t="s">
        <v>19</v>
      </c>
      <c r="C57" s="311">
        <f>SUBTOTAL(9,C58:C63)</f>
        <v>185973.87</v>
      </c>
      <c r="D57" s="311">
        <f>SUBTOTAL(9,D58:D63)</f>
        <v>0</v>
      </c>
      <c r="E57" s="312">
        <f>IF(C57&lt;&gt;0,D57/C57,"-")</f>
        <v>0</v>
      </c>
    </row>
    <row r="58" spans="1:5" ht="22.5" hidden="1" customHeight="1" x14ac:dyDescent="0.25">
      <c r="A58" s="284"/>
      <c r="B58" s="284"/>
      <c r="C58" s="309"/>
      <c r="D58" s="309"/>
      <c r="E58" s="313"/>
    </row>
    <row r="59" spans="1:5" ht="409.6" hidden="1" customHeight="1" x14ac:dyDescent="0.25">
      <c r="A59" s="314" t="s">
        <v>285</v>
      </c>
      <c r="B59" s="314" t="s">
        <v>84</v>
      </c>
      <c r="C59" s="309">
        <f>SUBTOTAL(9,C60:C62)</f>
        <v>185973.87</v>
      </c>
      <c r="D59" s="309">
        <f>SUBTOTAL(9,D60:D62)</f>
        <v>0</v>
      </c>
      <c r="E59" s="313">
        <f>IF(C59&lt;&gt;0,D59/C59,"-")</f>
        <v>0</v>
      </c>
    </row>
    <row r="60" spans="1:5" ht="30" hidden="1" customHeight="1" x14ac:dyDescent="0.25">
      <c r="A60" s="284"/>
      <c r="B60" s="284"/>
      <c r="C60" s="315"/>
      <c r="D60" s="315"/>
      <c r="E60" s="291"/>
    </row>
    <row r="61" spans="1:5" ht="15" customHeight="1" x14ac:dyDescent="0.25">
      <c r="A61" s="316" t="s">
        <v>286</v>
      </c>
      <c r="B61" s="316" t="s">
        <v>287</v>
      </c>
      <c r="C61" s="281">
        <v>185973.87</v>
      </c>
      <c r="D61" s="281">
        <v>0</v>
      </c>
      <c r="E61" s="282">
        <f>IF(C61&lt;&gt;0,D61/C61,"-")</f>
        <v>0</v>
      </c>
    </row>
    <row r="62" spans="1:5" hidden="1" x14ac:dyDescent="0.25">
      <c r="A62" s="284"/>
      <c r="B62" s="284"/>
      <c r="C62" s="281"/>
      <c r="D62" s="281"/>
      <c r="E62" s="282"/>
    </row>
    <row r="63" spans="1:5" hidden="1" x14ac:dyDescent="0.25">
      <c r="A63" s="284"/>
      <c r="B63" s="284"/>
      <c r="C63" s="285"/>
      <c r="D63" s="285"/>
      <c r="E63" s="291"/>
    </row>
    <row r="64" spans="1:5" ht="20.100000000000001" hidden="1" customHeight="1" x14ac:dyDescent="0.25">
      <c r="A64" s="284"/>
      <c r="B64" s="284"/>
      <c r="C64" s="285"/>
      <c r="D64" s="285"/>
      <c r="E64" s="291"/>
    </row>
    <row r="65" spans="1:5" ht="20.100000000000001" hidden="1" customHeight="1" x14ac:dyDescent="0.25">
      <c r="A65" s="284"/>
      <c r="B65" s="284"/>
      <c r="C65" s="285"/>
      <c r="D65" s="285"/>
      <c r="E65" s="291"/>
    </row>
    <row r="66" spans="1:5" ht="20.100000000000001" hidden="1" customHeight="1" x14ac:dyDescent="0.25">
      <c r="A66" s="284"/>
      <c r="B66" s="284"/>
      <c r="C66" s="285"/>
      <c r="D66" s="285"/>
      <c r="E66" s="291"/>
    </row>
    <row r="67" spans="1:5" ht="20.100000000000001" hidden="1" customHeight="1" x14ac:dyDescent="0.25">
      <c r="A67" s="284"/>
      <c r="B67" s="284"/>
      <c r="C67" s="285"/>
      <c r="D67" s="285"/>
      <c r="E67" s="291"/>
    </row>
    <row r="68" spans="1:5" s="254" customFormat="1" ht="18" customHeight="1" x14ac:dyDescent="0.25">
      <c r="A68" s="295" t="s">
        <v>311</v>
      </c>
      <c r="B68" s="295" t="s">
        <v>312</v>
      </c>
      <c r="C68" s="296">
        <f>SUBTOTAL(9,C69:C100)</f>
        <v>191856.81</v>
      </c>
      <c r="D68" s="296">
        <f>SUBTOTAL(9,D69:D100)</f>
        <v>3575.6</v>
      </c>
      <c r="E68" s="297">
        <f>IF(C68&lt;&gt;0,D68/C68,"-")</f>
        <v>1.8636815654341381E-2</v>
      </c>
    </row>
    <row r="69" spans="1:5" ht="30" hidden="1" customHeight="1" x14ac:dyDescent="0.25">
      <c r="A69" s="284"/>
      <c r="B69" s="284"/>
      <c r="C69" s="256"/>
      <c r="D69" s="256"/>
      <c r="E69" s="291"/>
    </row>
    <row r="70" spans="1:5" ht="18" customHeight="1" x14ac:dyDescent="0.25">
      <c r="A70" s="298"/>
      <c r="B70" s="298"/>
      <c r="C70" s="299">
        <f>SUBTOTAL(9,C71:C99)</f>
        <v>191856.81</v>
      </c>
      <c r="D70" s="299">
        <f>SUBTOTAL(9,D71:D99)</f>
        <v>3575.6</v>
      </c>
      <c r="E70" s="300">
        <f>IF(C70&lt;&gt;0,D70/C70,"-")</f>
        <v>1.8636815654341381E-2</v>
      </c>
    </row>
    <row r="71" spans="1:5" ht="30" hidden="1" customHeight="1" x14ac:dyDescent="0.25">
      <c r="A71" s="284"/>
      <c r="B71" s="284"/>
      <c r="C71" s="301"/>
      <c r="D71" s="301"/>
      <c r="E71" s="291"/>
    </row>
    <row r="72" spans="1:5" ht="18" customHeight="1" x14ac:dyDescent="0.25">
      <c r="A72" s="302" t="s">
        <v>319</v>
      </c>
      <c r="B72" s="302" t="s">
        <v>320</v>
      </c>
      <c r="C72" s="303">
        <f>SUBTOTAL(9,C73:C98)</f>
        <v>191856.81</v>
      </c>
      <c r="D72" s="303">
        <f>SUBTOTAL(9,D73:D98)</f>
        <v>3575.6</v>
      </c>
      <c r="E72" s="304">
        <f>IF(C72&lt;&gt;0,D72/C72,"-")</f>
        <v>1.8636815654341381E-2</v>
      </c>
    </row>
    <row r="73" spans="1:5" ht="30" hidden="1" customHeight="1" x14ac:dyDescent="0.25">
      <c r="A73" s="284"/>
      <c r="B73" s="284"/>
      <c r="C73" s="305"/>
      <c r="D73" s="305"/>
      <c r="E73" s="291"/>
    </row>
    <row r="74" spans="1:5" ht="18" customHeight="1" x14ac:dyDescent="0.25">
      <c r="A74" s="306" t="s">
        <v>141</v>
      </c>
      <c r="B74" s="306" t="s">
        <v>216</v>
      </c>
      <c r="C74" s="307">
        <f>SUBTOTAL(9,C75:C83)</f>
        <v>2123.56</v>
      </c>
      <c r="D74" s="307">
        <f>SUBTOTAL(9,D75:D83)</f>
        <v>0</v>
      </c>
      <c r="E74" s="308">
        <f>IF(C74&lt;&gt;0,D74/C74,"-")</f>
        <v>0</v>
      </c>
    </row>
    <row r="75" spans="1:5" ht="30" hidden="1" customHeight="1" x14ac:dyDescent="0.25">
      <c r="A75" s="284"/>
      <c r="B75" s="284"/>
      <c r="C75" s="309"/>
      <c r="D75" s="309"/>
      <c r="E75" s="291"/>
    </row>
    <row r="76" spans="1:5" ht="18" customHeight="1" x14ac:dyDescent="0.25">
      <c r="A76" s="310" t="s">
        <v>232</v>
      </c>
      <c r="B76" s="310" t="s">
        <v>15</v>
      </c>
      <c r="C76" s="311">
        <f>SUBTOTAL(9,C77:C82)</f>
        <v>2123.56</v>
      </c>
      <c r="D76" s="311">
        <f>SUBTOTAL(9,D77:D82)</f>
        <v>0</v>
      </c>
      <c r="E76" s="312">
        <f>IF(C76&lt;&gt;0,D76/C76,"-")</f>
        <v>0</v>
      </c>
    </row>
    <row r="77" spans="1:5" ht="22.5" hidden="1" customHeight="1" x14ac:dyDescent="0.25">
      <c r="A77" s="284"/>
      <c r="B77" s="284"/>
      <c r="C77" s="309"/>
      <c r="D77" s="309"/>
      <c r="E77" s="313"/>
    </row>
    <row r="78" spans="1:5" ht="409.6" hidden="1" customHeight="1" x14ac:dyDescent="0.25">
      <c r="A78" s="314" t="s">
        <v>248</v>
      </c>
      <c r="B78" s="314" t="s">
        <v>82</v>
      </c>
      <c r="C78" s="309">
        <f>SUBTOTAL(9,C79:C81)</f>
        <v>2123.56</v>
      </c>
      <c r="D78" s="309">
        <f>SUBTOTAL(9,D79:D81)</f>
        <v>0</v>
      </c>
      <c r="E78" s="313">
        <f>IF(C78&lt;&gt;0,D78/C78,"-")</f>
        <v>0</v>
      </c>
    </row>
    <row r="79" spans="1:5" ht="30" hidden="1" customHeight="1" x14ac:dyDescent="0.25">
      <c r="A79" s="284"/>
      <c r="B79" s="284"/>
      <c r="C79" s="315"/>
      <c r="D79" s="315"/>
      <c r="E79" s="291"/>
    </row>
    <row r="80" spans="1:5" ht="15" customHeight="1" x14ac:dyDescent="0.25">
      <c r="A80" s="316" t="s">
        <v>258</v>
      </c>
      <c r="B80" s="316" t="s">
        <v>116</v>
      </c>
      <c r="C80" s="281">
        <v>2123.56</v>
      </c>
      <c r="D80" s="281">
        <v>0</v>
      </c>
      <c r="E80" s="282">
        <f>IF(C80&lt;&gt;0,D80/C80,"-")</f>
        <v>0</v>
      </c>
    </row>
    <row r="81" spans="1:5" hidden="1" x14ac:dyDescent="0.25">
      <c r="A81" s="284"/>
      <c r="B81" s="284"/>
      <c r="C81" s="281"/>
      <c r="D81" s="281"/>
      <c r="E81" s="282"/>
    </row>
    <row r="82" spans="1:5" hidden="1" x14ac:dyDescent="0.25">
      <c r="A82" s="284"/>
      <c r="B82" s="284"/>
      <c r="C82" s="285"/>
      <c r="D82" s="285"/>
      <c r="E82" s="291"/>
    </row>
    <row r="83" spans="1:5" ht="20.100000000000001" hidden="1" customHeight="1" x14ac:dyDescent="0.25">
      <c r="A83" s="284"/>
      <c r="B83" s="284"/>
      <c r="C83" s="285"/>
      <c r="D83" s="285"/>
      <c r="E83" s="291"/>
    </row>
    <row r="84" spans="1:5" ht="18" customHeight="1" x14ac:dyDescent="0.25">
      <c r="A84" s="306" t="s">
        <v>280</v>
      </c>
      <c r="B84" s="306" t="s">
        <v>18</v>
      </c>
      <c r="C84" s="307">
        <f>SUBTOTAL(9,C85:C97)</f>
        <v>189733.25</v>
      </c>
      <c r="D84" s="307">
        <f>SUBTOTAL(9,D85:D97)</f>
        <v>3575.6</v>
      </c>
      <c r="E84" s="308">
        <f>IF(C84&lt;&gt;0,D84/C84,"-")</f>
        <v>1.8845405325634806E-2</v>
      </c>
    </row>
    <row r="85" spans="1:5" ht="30" hidden="1" customHeight="1" x14ac:dyDescent="0.25">
      <c r="A85" s="284"/>
      <c r="B85" s="284"/>
      <c r="C85" s="309"/>
      <c r="D85" s="309"/>
      <c r="E85" s="291"/>
    </row>
    <row r="86" spans="1:5" ht="18" customHeight="1" x14ac:dyDescent="0.25">
      <c r="A86" s="310" t="s">
        <v>284</v>
      </c>
      <c r="B86" s="310" t="s">
        <v>19</v>
      </c>
      <c r="C86" s="311">
        <f>SUBTOTAL(9,C87:C96)</f>
        <v>189733.25</v>
      </c>
      <c r="D86" s="311">
        <f>SUBTOTAL(9,D87:D96)</f>
        <v>3575.6</v>
      </c>
      <c r="E86" s="312">
        <f>IF(C86&lt;&gt;0,D86/C86,"-")</f>
        <v>1.8845405325634806E-2</v>
      </c>
    </row>
    <row r="87" spans="1:5" ht="22.5" hidden="1" customHeight="1" x14ac:dyDescent="0.25">
      <c r="A87" s="284"/>
      <c r="B87" s="284"/>
      <c r="C87" s="309"/>
      <c r="D87" s="309"/>
      <c r="E87" s="313"/>
    </row>
    <row r="88" spans="1:5" ht="409.6" hidden="1" customHeight="1" x14ac:dyDescent="0.25">
      <c r="A88" s="314" t="s">
        <v>285</v>
      </c>
      <c r="B88" s="314" t="s">
        <v>84</v>
      </c>
      <c r="C88" s="309">
        <f>SUBTOTAL(9,C89:C91)</f>
        <v>163463.09</v>
      </c>
      <c r="D88" s="309">
        <f>SUBTOTAL(9,D89:D91)</f>
        <v>1342</v>
      </c>
      <c r="E88" s="313">
        <f>IF(C88&lt;&gt;0,D88/C88,"-")</f>
        <v>8.2098044274092705E-3</v>
      </c>
    </row>
    <row r="89" spans="1:5" ht="30" hidden="1" customHeight="1" x14ac:dyDescent="0.25">
      <c r="A89" s="284"/>
      <c r="B89" s="284"/>
      <c r="C89" s="315"/>
      <c r="D89" s="315"/>
      <c r="E89" s="291"/>
    </row>
    <row r="90" spans="1:5" ht="15" customHeight="1" x14ac:dyDescent="0.25">
      <c r="A90" s="316" t="s">
        <v>286</v>
      </c>
      <c r="B90" s="316" t="s">
        <v>287</v>
      </c>
      <c r="C90" s="281">
        <v>163463.09</v>
      </c>
      <c r="D90" s="281">
        <v>1342</v>
      </c>
      <c r="E90" s="282">
        <f>IF(C90&lt;&gt;0,D90/C90,"-")</f>
        <v>8.2098044274092705E-3</v>
      </c>
    </row>
    <row r="91" spans="1:5" hidden="1" x14ac:dyDescent="0.25">
      <c r="A91" s="284"/>
      <c r="B91" s="284"/>
      <c r="C91" s="281"/>
      <c r="D91" s="281"/>
      <c r="E91" s="282"/>
    </row>
    <row r="92" spans="1:5" ht="409.6" hidden="1" customHeight="1" x14ac:dyDescent="0.25">
      <c r="A92" s="314" t="s">
        <v>288</v>
      </c>
      <c r="B92" s="314" t="s">
        <v>85</v>
      </c>
      <c r="C92" s="309">
        <f>SUBTOTAL(9,C93:C95)</f>
        <v>26270.16</v>
      </c>
      <c r="D92" s="309">
        <f>SUBTOTAL(9,D93:D95)</f>
        <v>2233.6</v>
      </c>
      <c r="E92" s="313">
        <f>IF(C92&lt;&gt;0,D92/C92,"-")</f>
        <v>8.5024225204566706E-2</v>
      </c>
    </row>
    <row r="93" spans="1:5" ht="30" hidden="1" customHeight="1" x14ac:dyDescent="0.25">
      <c r="A93" s="284"/>
      <c r="B93" s="284"/>
      <c r="C93" s="315"/>
      <c r="D93" s="315"/>
      <c r="E93" s="291"/>
    </row>
    <row r="94" spans="1:5" ht="15" customHeight="1" x14ac:dyDescent="0.25">
      <c r="A94" s="316" t="s">
        <v>291</v>
      </c>
      <c r="B94" s="316" t="s">
        <v>292</v>
      </c>
      <c r="C94" s="281">
        <v>26270.16</v>
      </c>
      <c r="D94" s="281">
        <v>2233.6</v>
      </c>
      <c r="E94" s="282">
        <f>IF(C94&lt;&gt;0,D94/C94,"-")</f>
        <v>8.5024225204566706E-2</v>
      </c>
    </row>
    <row r="95" spans="1:5" hidden="1" x14ac:dyDescent="0.25">
      <c r="A95" s="284"/>
      <c r="B95" s="284"/>
      <c r="C95" s="281"/>
      <c r="D95" s="281"/>
      <c r="E95" s="282"/>
    </row>
    <row r="96" spans="1:5" hidden="1" x14ac:dyDescent="0.25">
      <c r="A96" s="284"/>
      <c r="B96" s="284"/>
      <c r="C96" s="285"/>
      <c r="D96" s="285"/>
      <c r="E96" s="291"/>
    </row>
    <row r="97" spans="1:12" ht="20.100000000000001" hidden="1" customHeight="1" x14ac:dyDescent="0.25">
      <c r="A97" s="284"/>
      <c r="B97" s="284"/>
      <c r="C97" s="285"/>
      <c r="D97" s="285"/>
      <c r="E97" s="291"/>
    </row>
    <row r="98" spans="1:12" ht="20.100000000000001" hidden="1" customHeight="1" x14ac:dyDescent="0.25">
      <c r="A98" s="284"/>
      <c r="B98" s="284"/>
      <c r="C98" s="285"/>
      <c r="D98" s="285"/>
      <c r="E98" s="291"/>
    </row>
    <row r="99" spans="1:12" ht="20.100000000000001" hidden="1" customHeight="1" x14ac:dyDescent="0.25">
      <c r="A99" s="284"/>
      <c r="B99" s="284"/>
      <c r="C99" s="285"/>
      <c r="D99" s="285"/>
      <c r="E99" s="291"/>
    </row>
    <row r="100" spans="1:12" ht="20.100000000000001" hidden="1" customHeight="1" x14ac:dyDescent="0.25">
      <c r="A100" s="284"/>
      <c r="B100" s="284"/>
      <c r="C100" s="285"/>
      <c r="D100" s="285"/>
      <c r="E100" s="291"/>
    </row>
    <row r="101" spans="1:12" ht="20.100000000000001" hidden="1" customHeight="1" x14ac:dyDescent="0.25">
      <c r="A101" s="284"/>
      <c r="B101" s="284"/>
      <c r="C101" s="285"/>
      <c r="D101" s="285"/>
      <c r="E101" s="291"/>
    </row>
    <row r="102" spans="1:12" hidden="1" x14ac:dyDescent="0.25">
      <c r="A102" s="284"/>
      <c r="B102" s="284"/>
      <c r="C102" s="285"/>
      <c r="D102" s="285"/>
      <c r="E102" s="291"/>
    </row>
    <row r="103" spans="1:12" hidden="1" x14ac:dyDescent="0.25">
      <c r="A103" s="284"/>
      <c r="B103" s="284"/>
      <c r="C103" s="285"/>
      <c r="D103" s="285"/>
      <c r="E103" s="291"/>
    </row>
    <row r="104" spans="1:12" ht="27.75" customHeight="1" x14ac:dyDescent="0.25">
      <c r="A104" s="341" t="s">
        <v>303</v>
      </c>
      <c r="B104" s="341"/>
      <c r="C104" s="342">
        <f>SUBTOTAL(9,C28:C103)</f>
        <v>690045.06</v>
      </c>
      <c r="D104" s="342">
        <f>SUBTOTAL(9,D28:D103)</f>
        <v>17336.2</v>
      </c>
      <c r="E104" s="343">
        <f>IF(C104&lt;&gt;0,D104/C104,"-")</f>
        <v>2.5123286876367175E-2</v>
      </c>
    </row>
    <row r="105" spans="1:12" x14ac:dyDescent="0.25">
      <c r="A105" s="284"/>
      <c r="B105" s="284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workbookViewId="0">
      <selection activeCell="H9" sqref="H9"/>
    </sheetView>
  </sheetViews>
  <sheetFormatPr defaultColWidth="8.85546875" defaultRowHeight="15.75" x14ac:dyDescent="0.25"/>
  <cols>
    <col min="1" max="4" width="8.85546875" style="123" customWidth="1"/>
    <col min="5" max="5" width="22.85546875" style="123" customWidth="1"/>
    <col min="6" max="8" width="15.28515625" style="123" customWidth="1"/>
    <col min="9" max="9" width="8.85546875" style="123" customWidth="1"/>
    <col min="10" max="10" width="16.85546875" style="123" customWidth="1"/>
    <col min="11" max="11" width="11.7109375" style="123" bestFit="1" customWidth="1"/>
    <col min="12" max="14" width="12.7109375" style="123" bestFit="1" customWidth="1"/>
    <col min="15" max="15" width="8.85546875" style="123" customWidth="1"/>
    <col min="16" max="16384" width="8.85546875" style="123"/>
  </cols>
  <sheetData>
    <row r="1" spans="1:14" ht="40.5" customHeight="1" x14ac:dyDescent="0.25">
      <c r="A1" s="188" t="s">
        <v>157</v>
      </c>
      <c r="B1" s="188"/>
      <c r="C1" s="188"/>
      <c r="D1" s="188"/>
      <c r="E1" s="188"/>
      <c r="F1" s="188"/>
      <c r="G1" s="188"/>
      <c r="H1" s="188"/>
    </row>
    <row r="2" spans="1:14" ht="24" customHeight="1" x14ac:dyDescent="0.25">
      <c r="A2" s="184" t="s">
        <v>27</v>
      </c>
      <c r="B2" s="184"/>
      <c r="C2" s="184"/>
      <c r="D2" s="184"/>
      <c r="E2" s="184"/>
      <c r="F2" s="184"/>
      <c r="G2" s="184"/>
      <c r="H2" s="184"/>
    </row>
    <row r="3" spans="1:14" ht="47.25" x14ac:dyDescent="0.25">
      <c r="A3" s="189" t="s">
        <v>0</v>
      </c>
      <c r="B3" s="189"/>
      <c r="C3" s="189"/>
      <c r="D3" s="189"/>
      <c r="E3" s="189"/>
      <c r="F3" s="125" t="s">
        <v>147</v>
      </c>
      <c r="G3" s="125" t="s">
        <v>148</v>
      </c>
      <c r="H3" s="125" t="s">
        <v>149</v>
      </c>
    </row>
    <row r="4" spans="1:14" ht="28.15" customHeight="1" x14ac:dyDescent="0.25">
      <c r="A4" s="190" t="s">
        <v>2</v>
      </c>
      <c r="B4" s="190"/>
      <c r="C4" s="190"/>
      <c r="D4" s="190"/>
      <c r="E4" s="190"/>
      <c r="F4" s="126">
        <f t="shared" ref="F4:H4" si="0">SUM(F5:F6)</f>
        <v>341379.5</v>
      </c>
      <c r="G4" s="126">
        <f t="shared" si="0"/>
        <v>980592.55</v>
      </c>
      <c r="H4" s="126">
        <f t="shared" si="0"/>
        <v>406786.47</v>
      </c>
      <c r="J4" s="127"/>
    </row>
    <row r="5" spans="1:14" ht="28.15" customHeight="1" x14ac:dyDescent="0.25">
      <c r="A5" s="186" t="s">
        <v>3</v>
      </c>
      <c r="B5" s="186"/>
      <c r="C5" s="186"/>
      <c r="D5" s="186"/>
      <c r="E5" s="186"/>
      <c r="F5" s="128">
        <v>341379.5</v>
      </c>
      <c r="G5" s="128">
        <v>980592.55</v>
      </c>
      <c r="H5" s="128">
        <v>393541.62</v>
      </c>
      <c r="J5" s="129"/>
      <c r="K5" s="129"/>
      <c r="L5" s="129"/>
      <c r="M5" s="129"/>
    </row>
    <row r="6" spans="1:14" ht="28.15" customHeight="1" x14ac:dyDescent="0.25">
      <c r="A6" s="183" t="s">
        <v>4</v>
      </c>
      <c r="B6" s="183"/>
      <c r="C6" s="183"/>
      <c r="D6" s="183"/>
      <c r="E6" s="183"/>
      <c r="F6" s="130">
        <v>0</v>
      </c>
      <c r="G6" s="130"/>
      <c r="H6" s="130">
        <v>13244.85</v>
      </c>
    </row>
    <row r="7" spans="1:14" ht="28.15" customHeight="1" x14ac:dyDescent="0.25">
      <c r="A7" s="185" t="s">
        <v>5</v>
      </c>
      <c r="B7" s="185"/>
      <c r="C7" s="185"/>
      <c r="D7" s="185"/>
      <c r="E7" s="185"/>
      <c r="F7" s="131">
        <f>SUM(F8:F9)</f>
        <v>439648.06</v>
      </c>
      <c r="G7" s="131">
        <f>SUM(G8:G9)</f>
        <v>1225680.77</v>
      </c>
      <c r="H7" s="131">
        <f>SUM(H8:H9)</f>
        <v>296794</v>
      </c>
    </row>
    <row r="8" spans="1:14" ht="28.15" customHeight="1" x14ac:dyDescent="0.25">
      <c r="A8" s="186" t="s">
        <v>6</v>
      </c>
      <c r="B8" s="186"/>
      <c r="C8" s="186"/>
      <c r="D8" s="186"/>
      <c r="E8" s="186"/>
      <c r="F8" s="128">
        <v>439648.06</v>
      </c>
      <c r="G8" s="128">
        <v>1225680.77</v>
      </c>
      <c r="H8" s="128">
        <v>296794</v>
      </c>
      <c r="J8" s="129"/>
      <c r="K8" s="129"/>
      <c r="L8" s="127"/>
      <c r="M8" s="127"/>
      <c r="N8" s="127"/>
    </row>
    <row r="9" spans="1:14" ht="28.15" customHeight="1" x14ac:dyDescent="0.25">
      <c r="A9" s="183" t="s">
        <v>7</v>
      </c>
      <c r="B9" s="183"/>
      <c r="C9" s="183"/>
      <c r="D9" s="183"/>
      <c r="E9" s="183"/>
      <c r="F9" s="130"/>
      <c r="G9" s="130"/>
      <c r="H9" s="130"/>
      <c r="L9" s="127"/>
      <c r="M9" s="127"/>
      <c r="N9" s="127"/>
    </row>
    <row r="10" spans="1:14" ht="28.15" customHeight="1" x14ac:dyDescent="0.25">
      <c r="A10" s="187" t="s">
        <v>8</v>
      </c>
      <c r="B10" s="187"/>
      <c r="C10" s="187"/>
      <c r="D10" s="187"/>
      <c r="E10" s="187"/>
      <c r="F10" s="132">
        <f>SUM(F4-F7)</f>
        <v>-98268.56</v>
      </c>
      <c r="G10" s="132">
        <f>SUM(G4-G7)</f>
        <v>-245088.21999999997</v>
      </c>
      <c r="H10" s="132">
        <f>SUM(H4-H7)</f>
        <v>109992.46999999997</v>
      </c>
      <c r="L10" s="127"/>
      <c r="M10" s="127"/>
      <c r="N10" s="127"/>
    </row>
    <row r="11" spans="1:14" x14ac:dyDescent="0.25">
      <c r="A11" s="124"/>
      <c r="B11" s="124"/>
      <c r="C11" s="124"/>
      <c r="D11" s="124"/>
      <c r="E11" s="124"/>
      <c r="F11" s="124"/>
      <c r="G11" s="124"/>
      <c r="H11" s="124"/>
      <c r="I11" s="122"/>
      <c r="J11" s="122"/>
      <c r="K11" s="122"/>
      <c r="L11" s="122"/>
      <c r="M11" s="122"/>
      <c r="N11" s="127"/>
    </row>
    <row r="12" spans="1:14" ht="21.75" customHeight="1" x14ac:dyDescent="0.25">
      <c r="A12" s="184" t="s">
        <v>28</v>
      </c>
      <c r="B12" s="184"/>
      <c r="C12" s="184"/>
      <c r="D12" s="184"/>
      <c r="E12" s="184"/>
      <c r="F12" s="184"/>
      <c r="G12" s="184"/>
      <c r="H12" s="184"/>
      <c r="I12" s="122"/>
      <c r="J12" s="122"/>
      <c r="K12" s="122"/>
      <c r="L12" s="122"/>
      <c r="M12" s="122"/>
      <c r="N12" s="127"/>
    </row>
    <row r="13" spans="1:14" ht="47.25" x14ac:dyDescent="0.25">
      <c r="A13" s="181" t="s">
        <v>9</v>
      </c>
      <c r="B13" s="182"/>
      <c r="C13" s="182"/>
      <c r="D13" s="182"/>
      <c r="E13" s="182"/>
      <c r="F13" s="125" t="s">
        <v>147</v>
      </c>
      <c r="G13" s="125" t="s">
        <v>148</v>
      </c>
      <c r="H13" s="125" t="s">
        <v>149</v>
      </c>
    </row>
    <row r="14" spans="1:14" ht="15.75" customHeight="1" x14ac:dyDescent="0.25">
      <c r="A14" s="191" t="s">
        <v>10</v>
      </c>
      <c r="B14" s="192"/>
      <c r="C14" s="192"/>
      <c r="D14" s="192"/>
      <c r="E14" s="193"/>
      <c r="F14" s="143"/>
      <c r="G14" s="143"/>
      <c r="H14" s="143"/>
    </row>
    <row r="15" spans="1:14" ht="15.75" customHeight="1" x14ac:dyDescent="0.25">
      <c r="A15" s="191" t="s">
        <v>11</v>
      </c>
      <c r="B15" s="194"/>
      <c r="C15" s="194"/>
      <c r="D15" s="194"/>
      <c r="E15" s="194"/>
      <c r="F15" s="143"/>
      <c r="G15" s="143"/>
      <c r="H15" s="143"/>
    </row>
    <row r="16" spans="1:14" ht="15.75" customHeight="1" x14ac:dyDescent="0.25">
      <c r="A16" s="196" t="s">
        <v>153</v>
      </c>
      <c r="B16" s="197"/>
      <c r="C16" s="197"/>
      <c r="D16" s="197"/>
      <c r="E16" s="198"/>
      <c r="F16" s="144"/>
      <c r="G16" s="144">
        <v>314084.27</v>
      </c>
      <c r="H16" s="144">
        <v>327063</v>
      </c>
    </row>
    <row r="17" spans="1:8" ht="15.75" customHeight="1" x14ac:dyDescent="0.25">
      <c r="A17" s="196" t="s">
        <v>154</v>
      </c>
      <c r="B17" s="197"/>
      <c r="C17" s="197"/>
      <c r="D17" s="197"/>
      <c r="E17" s="198"/>
      <c r="F17" s="146">
        <v>327063</v>
      </c>
      <c r="G17" s="146">
        <v>68996</v>
      </c>
      <c r="H17" s="146"/>
    </row>
    <row r="18" spans="1:8" ht="15.75" customHeight="1" x14ac:dyDescent="0.25">
      <c r="A18" s="199" t="s">
        <v>12</v>
      </c>
      <c r="B18" s="200"/>
      <c r="C18" s="200"/>
      <c r="D18" s="200"/>
      <c r="E18" s="200"/>
      <c r="F18" s="145">
        <f>SUM(F14-F15)</f>
        <v>0</v>
      </c>
      <c r="G18" s="145">
        <f t="shared" ref="G18:H18" si="1">SUM(G14-G15)</f>
        <v>0</v>
      </c>
      <c r="H18" s="145">
        <f t="shared" si="1"/>
        <v>0</v>
      </c>
    </row>
    <row r="19" spans="1:8" x14ac:dyDescent="0.25">
      <c r="A19" s="142"/>
      <c r="B19" s="142"/>
      <c r="C19" s="142"/>
      <c r="D19" s="142"/>
      <c r="E19" s="142"/>
      <c r="F19" s="147"/>
      <c r="G19" s="147"/>
      <c r="H19" s="147"/>
    </row>
    <row r="20" spans="1:8" ht="15.75" customHeight="1" x14ac:dyDescent="0.25">
      <c r="A20" s="195" t="s">
        <v>155</v>
      </c>
      <c r="B20" s="194"/>
      <c r="C20" s="194"/>
      <c r="D20" s="194"/>
      <c r="E20" s="194"/>
      <c r="F20" s="148">
        <f>SUM(F16+F17+F18+F10)</f>
        <v>228794.44</v>
      </c>
      <c r="G20" s="148">
        <f>SUM(G16+G17+G18+G10)</f>
        <v>137992.05000000005</v>
      </c>
      <c r="H20" s="148">
        <f>SUM(H16+H17+H18+H10)</f>
        <v>437055.47</v>
      </c>
    </row>
    <row r="23" spans="1:8" x14ac:dyDescent="0.25">
      <c r="F23" s="127"/>
    </row>
  </sheetData>
  <mergeCells count="18">
    <mergeCell ref="A14:E14"/>
    <mergeCell ref="A15:E15"/>
    <mergeCell ref="A20:E20"/>
    <mergeCell ref="A17:E17"/>
    <mergeCell ref="A18:E18"/>
    <mergeCell ref="A16:E16"/>
    <mergeCell ref="A1:H1"/>
    <mergeCell ref="A2:H2"/>
    <mergeCell ref="A3:E3"/>
    <mergeCell ref="A4:E4"/>
    <mergeCell ref="A5:E5"/>
    <mergeCell ref="A13:E13"/>
    <mergeCell ref="A6:E6"/>
    <mergeCell ref="A12:H12"/>
    <mergeCell ref="A7:E7"/>
    <mergeCell ref="A8:E8"/>
    <mergeCell ref="A9:E9"/>
    <mergeCell ref="A10:E1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92"/>
  <sheetViews>
    <sheetView tabSelected="1" topLeftCell="A243" zoomScale="85" zoomScaleNormal="85" workbookViewId="0">
      <selection activeCell="F289" sqref="F289"/>
    </sheetView>
  </sheetViews>
  <sheetFormatPr defaultColWidth="9.140625" defaultRowHeight="15.75" x14ac:dyDescent="0.25"/>
  <cols>
    <col min="1" max="1" width="10" style="2" customWidth="1"/>
    <col min="2" max="2" width="44.7109375" style="2" customWidth="1"/>
    <col min="3" max="3" width="17.140625" style="2" hidden="1" customWidth="1"/>
    <col min="4" max="4" width="18.42578125" style="2" hidden="1" customWidth="1"/>
    <col min="5" max="5" width="28" style="29" customWidth="1"/>
    <col min="6" max="6" width="26.5703125" style="2" customWidth="1"/>
    <col min="7" max="7" width="17.85546875" style="2" customWidth="1"/>
    <col min="8" max="14" width="15.140625" style="2" customWidth="1"/>
    <col min="15" max="15" width="16.7109375" style="2" hidden="1" customWidth="1"/>
    <col min="16" max="16" width="16.42578125" style="2" hidden="1" customWidth="1"/>
    <col min="17" max="17" width="12.5703125" style="2" hidden="1" customWidth="1"/>
    <col min="18" max="18" width="15.140625" style="2" customWidth="1"/>
    <col min="19" max="16384" width="9.140625" style="2"/>
  </cols>
  <sheetData>
    <row r="1" spans="1:9" ht="46.5" hidden="1" customHeight="1" x14ac:dyDescent="0.25">
      <c r="A1" s="212" t="s">
        <v>41</v>
      </c>
      <c r="B1" s="212"/>
      <c r="C1" s="212"/>
      <c r="D1" s="212"/>
      <c r="E1" s="212"/>
      <c r="F1" s="212"/>
      <c r="G1" s="212"/>
      <c r="H1" s="1"/>
      <c r="I1" s="1"/>
    </row>
    <row r="2" spans="1:9" ht="15.6" hidden="1" customHeight="1" x14ac:dyDescent="0.25">
      <c r="A2" s="3"/>
      <c r="B2" s="3"/>
      <c r="C2" s="3"/>
      <c r="D2" s="3"/>
      <c r="E2" s="3"/>
      <c r="F2" s="3"/>
      <c r="G2" s="3"/>
    </row>
    <row r="3" spans="1:9" ht="18.75" hidden="1" customHeight="1" x14ac:dyDescent="0.25">
      <c r="A3" s="213" t="s">
        <v>42</v>
      </c>
      <c r="B3" s="213"/>
      <c r="C3" s="213"/>
      <c r="D3" s="213"/>
      <c r="E3" s="213"/>
      <c r="F3" s="213"/>
      <c r="G3" s="213"/>
      <c r="H3" s="3"/>
      <c r="I3" s="3"/>
    </row>
    <row r="4" spans="1:9" s="6" customFormat="1" ht="15.6" hidden="1" customHeight="1" x14ac:dyDescent="0.25">
      <c r="A4" s="4" t="s">
        <v>43</v>
      </c>
      <c r="B4" s="5"/>
      <c r="C4" s="5"/>
      <c r="D4" s="5"/>
      <c r="E4" s="5"/>
    </row>
    <row r="5" spans="1:9" ht="33" hidden="1" customHeight="1" x14ac:dyDescent="0.25">
      <c r="A5" s="206" t="s">
        <v>44</v>
      </c>
      <c r="B5" s="208" t="s">
        <v>45</v>
      </c>
      <c r="C5" s="7"/>
      <c r="D5" s="7"/>
      <c r="E5" s="210" t="s">
        <v>46</v>
      </c>
      <c r="F5" s="210" t="s">
        <v>47</v>
      </c>
      <c r="G5" s="210" t="s">
        <v>1</v>
      </c>
    </row>
    <row r="6" spans="1:9" ht="33" hidden="1" customHeight="1" x14ac:dyDescent="0.25">
      <c r="A6" s="207"/>
      <c r="B6" s="209"/>
      <c r="C6" s="8"/>
      <c r="D6" s="8"/>
      <c r="E6" s="211"/>
      <c r="F6" s="211"/>
      <c r="G6" s="211"/>
    </row>
    <row r="7" spans="1:9" ht="33" hidden="1" customHeight="1" x14ac:dyDescent="0.25">
      <c r="A7" s="9">
        <v>67</v>
      </c>
      <c r="B7" s="10" t="s">
        <v>13</v>
      </c>
      <c r="C7" s="10"/>
      <c r="D7" s="10"/>
      <c r="E7" s="11">
        <f>SUM(E8:E9)</f>
        <v>21004501</v>
      </c>
      <c r="F7" s="11">
        <f>SUM(F8:F9)</f>
        <v>14243113</v>
      </c>
      <c r="G7" s="12">
        <f>SUM(G8:G9)</f>
        <v>14243113</v>
      </c>
    </row>
    <row r="8" spans="1:9" ht="33" hidden="1" customHeight="1" x14ac:dyDescent="0.25">
      <c r="A8" s="13">
        <v>671</v>
      </c>
      <c r="B8" s="14" t="s">
        <v>48</v>
      </c>
      <c r="C8" s="14"/>
      <c r="D8" s="14"/>
      <c r="E8" s="15">
        <v>4243113</v>
      </c>
      <c r="F8" s="15">
        <v>4243113</v>
      </c>
      <c r="G8" s="16">
        <v>4243113</v>
      </c>
    </row>
    <row r="9" spans="1:9" ht="46.9" hidden="1" customHeight="1" x14ac:dyDescent="0.25">
      <c r="A9" s="17">
        <v>671</v>
      </c>
      <c r="B9" s="18" t="s">
        <v>49</v>
      </c>
      <c r="C9" s="18"/>
      <c r="D9" s="18"/>
      <c r="E9" s="19">
        <v>16761388</v>
      </c>
      <c r="F9" s="19">
        <v>10000000</v>
      </c>
      <c r="G9" s="20">
        <v>10000000</v>
      </c>
    </row>
    <row r="10" spans="1:9" ht="15.6" hidden="1" customHeight="1" x14ac:dyDescent="0.25">
      <c r="A10" s="204" t="s">
        <v>50</v>
      </c>
      <c r="B10" s="205"/>
      <c r="C10" s="21"/>
      <c r="D10" s="21"/>
      <c r="E10" s="22">
        <f>SUM(E7)</f>
        <v>21004501</v>
      </c>
      <c r="F10" s="22">
        <f>SUM(F7)</f>
        <v>14243113</v>
      </c>
      <c r="G10" s="22">
        <f>SUM(G7)</f>
        <v>14243113</v>
      </c>
    </row>
    <row r="11" spans="1:9" ht="15.6" hidden="1" customHeight="1" x14ac:dyDescent="0.25">
      <c r="A11" s="23"/>
      <c r="B11" s="23"/>
      <c r="C11" s="23"/>
      <c r="D11" s="23"/>
      <c r="E11" s="24"/>
      <c r="F11" s="24"/>
      <c r="G11" s="24"/>
    </row>
    <row r="12" spans="1:9" ht="18" hidden="1" customHeight="1" x14ac:dyDescent="0.25">
      <c r="A12" s="4" t="s">
        <v>51</v>
      </c>
      <c r="B12" s="6"/>
      <c r="C12" s="6"/>
      <c r="D12" s="6"/>
      <c r="E12" s="5"/>
      <c r="F12" s="6"/>
      <c r="G12" s="6"/>
    </row>
    <row r="13" spans="1:9" ht="33" hidden="1" customHeight="1" x14ac:dyDescent="0.25">
      <c r="A13" s="206" t="s">
        <v>44</v>
      </c>
      <c r="B13" s="208" t="s">
        <v>45</v>
      </c>
      <c r="C13" s="7"/>
      <c r="D13" s="7"/>
      <c r="E13" s="210" t="s">
        <v>46</v>
      </c>
      <c r="F13" s="210" t="s">
        <v>47</v>
      </c>
      <c r="G13" s="210" t="s">
        <v>1</v>
      </c>
    </row>
    <row r="14" spans="1:9" ht="33" hidden="1" customHeight="1" x14ac:dyDescent="0.25">
      <c r="A14" s="207"/>
      <c r="B14" s="209"/>
      <c r="C14" s="8"/>
      <c r="D14" s="8"/>
      <c r="E14" s="211"/>
      <c r="F14" s="211"/>
      <c r="G14" s="211"/>
    </row>
    <row r="15" spans="1:9" ht="15.6" hidden="1" customHeight="1" x14ac:dyDescent="0.25">
      <c r="A15" s="9">
        <v>64</v>
      </c>
      <c r="B15" s="10" t="s">
        <v>52</v>
      </c>
      <c r="C15" s="10"/>
      <c r="D15" s="10"/>
      <c r="E15" s="11">
        <f>SUM(E16)</f>
        <v>5000</v>
      </c>
      <c r="F15" s="11">
        <f>SUM(F16)</f>
        <v>100000</v>
      </c>
      <c r="G15" s="12">
        <f>SUM(G16)</f>
        <v>100000</v>
      </c>
    </row>
    <row r="16" spans="1:9" ht="15.6" hidden="1" customHeight="1" x14ac:dyDescent="0.25">
      <c r="A16" s="13">
        <v>641</v>
      </c>
      <c r="B16" s="14" t="s">
        <v>53</v>
      </c>
      <c r="C16" s="14"/>
      <c r="D16" s="14"/>
      <c r="E16" s="15">
        <v>5000</v>
      </c>
      <c r="F16" s="15">
        <v>100000</v>
      </c>
      <c r="G16" s="16">
        <v>100000</v>
      </c>
    </row>
    <row r="17" spans="1:16" ht="31.15" hidden="1" customHeight="1" x14ac:dyDescent="0.25">
      <c r="A17" s="25">
        <v>66</v>
      </c>
      <c r="B17" s="26" t="s">
        <v>16</v>
      </c>
      <c r="C17" s="26"/>
      <c r="D17" s="26"/>
      <c r="E17" s="27">
        <f>SUM(E18:E18)</f>
        <v>2595000</v>
      </c>
      <c r="F17" s="27">
        <f>SUM(F18:F18)</f>
        <v>2500000</v>
      </c>
      <c r="G17" s="28">
        <f>SUM(G18:G18)</f>
        <v>2500000</v>
      </c>
    </row>
    <row r="18" spans="1:16" ht="31.15" hidden="1" customHeight="1" x14ac:dyDescent="0.25">
      <c r="A18" s="17">
        <v>661</v>
      </c>
      <c r="B18" s="18" t="s">
        <v>54</v>
      </c>
      <c r="C18" s="18"/>
      <c r="D18" s="18"/>
      <c r="E18" s="19">
        <v>2595000</v>
      </c>
      <c r="F18" s="19">
        <v>2500000</v>
      </c>
      <c r="G18" s="20">
        <v>2500000</v>
      </c>
    </row>
    <row r="19" spans="1:16" ht="15.6" hidden="1" customHeight="1" x14ac:dyDescent="0.25">
      <c r="A19" s="204" t="s">
        <v>55</v>
      </c>
      <c r="B19" s="205"/>
      <c r="C19" s="21"/>
      <c r="D19" s="21"/>
      <c r="E19" s="22">
        <f>SUM(E15,E17)</f>
        <v>2600000</v>
      </c>
      <c r="F19" s="22">
        <f>SUM(F15,F17)</f>
        <v>2600000</v>
      </c>
      <c r="G19" s="22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4" t="s">
        <v>56</v>
      </c>
      <c r="B21" s="6"/>
      <c r="C21" s="6"/>
      <c r="D21" s="6"/>
      <c r="E21" s="5"/>
      <c r="F21" s="6"/>
      <c r="G21" s="6"/>
    </row>
    <row r="22" spans="1:16" ht="33" hidden="1" customHeight="1" x14ac:dyDescent="0.25">
      <c r="A22" s="206" t="s">
        <v>44</v>
      </c>
      <c r="B22" s="208" t="s">
        <v>45</v>
      </c>
      <c r="C22" s="7"/>
      <c r="D22" s="7"/>
      <c r="E22" s="210" t="s">
        <v>46</v>
      </c>
      <c r="F22" s="210" t="s">
        <v>47</v>
      </c>
      <c r="G22" s="210" t="s">
        <v>1</v>
      </c>
    </row>
    <row r="23" spans="1:16" ht="15.6" hidden="1" customHeight="1" x14ac:dyDescent="0.25">
      <c r="A23" s="207"/>
      <c r="B23" s="209"/>
      <c r="C23" s="8"/>
      <c r="D23" s="8"/>
      <c r="E23" s="211"/>
      <c r="F23" s="211"/>
      <c r="G23" s="211"/>
    </row>
    <row r="24" spans="1:16" ht="15.6" hidden="1" customHeight="1" x14ac:dyDescent="0.25">
      <c r="A24" s="9">
        <v>652</v>
      </c>
      <c r="B24" s="10" t="s">
        <v>57</v>
      </c>
      <c r="C24" s="10"/>
      <c r="D24" s="10"/>
      <c r="E24" s="11">
        <f>SUM(E25:E25)</f>
        <v>15000000</v>
      </c>
      <c r="F24" s="11">
        <f>SUM(F25:F25)</f>
        <v>15000000</v>
      </c>
      <c r="G24" s="12">
        <f>SUM(G25:G25)</f>
        <v>15000000</v>
      </c>
    </row>
    <row r="25" spans="1:16" ht="15.6" hidden="1" customHeight="1" x14ac:dyDescent="0.25">
      <c r="A25" s="13">
        <v>6526</v>
      </c>
      <c r="B25" s="14" t="s">
        <v>58</v>
      </c>
      <c r="C25" s="14"/>
      <c r="D25" s="14"/>
      <c r="E25" s="15">
        <v>15000000</v>
      </c>
      <c r="F25" s="15">
        <v>15000000</v>
      </c>
      <c r="G25" s="16">
        <v>15000000</v>
      </c>
    </row>
    <row r="26" spans="1:16" ht="32.25" hidden="1" customHeight="1" x14ac:dyDescent="0.25">
      <c r="A26" s="25">
        <v>673</v>
      </c>
      <c r="B26" s="26" t="s">
        <v>59</v>
      </c>
      <c r="C26" s="26"/>
      <c r="D26" s="26"/>
      <c r="E26" s="27">
        <f>SUM(E27:E27)</f>
        <v>118878715</v>
      </c>
      <c r="F26" s="27">
        <f>SUM(F27:F27)</f>
        <v>118103420</v>
      </c>
      <c r="G26" s="28">
        <f>SUM(G27:G27)</f>
        <v>118093420</v>
      </c>
    </row>
    <row r="27" spans="1:16" ht="30.75" hidden="1" customHeight="1" x14ac:dyDescent="0.25">
      <c r="A27" s="17">
        <v>6731</v>
      </c>
      <c r="B27" s="18" t="s">
        <v>59</v>
      </c>
      <c r="C27" s="18"/>
      <c r="D27" s="18"/>
      <c r="E27" s="19">
        <v>118878715</v>
      </c>
      <c r="F27" s="19">
        <v>118103420</v>
      </c>
      <c r="G27" s="20">
        <v>118093420</v>
      </c>
    </row>
    <row r="28" spans="1:16" ht="21" hidden="1" customHeight="1" x14ac:dyDescent="0.25">
      <c r="A28" s="204" t="s">
        <v>60</v>
      </c>
      <c r="B28" s="205"/>
      <c r="C28" s="21"/>
      <c r="D28" s="21"/>
      <c r="E28" s="22">
        <f>SUM(E24,E26)</f>
        <v>133878715</v>
      </c>
      <c r="F28" s="22">
        <f>SUM(F24,F26)</f>
        <v>133103420</v>
      </c>
      <c r="G28" s="22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30" t="s">
        <v>61</v>
      </c>
    </row>
    <row r="31" spans="1:16" s="32" customFormat="1" ht="27" hidden="1" customHeight="1" x14ac:dyDescent="0.2">
      <c r="A31" s="206" t="s">
        <v>44</v>
      </c>
      <c r="B31" s="208" t="s">
        <v>45</v>
      </c>
      <c r="C31" s="7"/>
      <c r="D31" s="7"/>
      <c r="E31" s="210" t="s">
        <v>46</v>
      </c>
      <c r="F31" s="210" t="s">
        <v>47</v>
      </c>
      <c r="G31" s="210" t="s">
        <v>1</v>
      </c>
      <c r="H31" s="219"/>
      <c r="I31" s="220"/>
      <c r="J31" s="220"/>
      <c r="K31" s="220"/>
      <c r="L31" s="220"/>
      <c r="M31" s="216"/>
      <c r="N31" s="216"/>
      <c r="O31" s="31" t="s">
        <v>62</v>
      </c>
      <c r="P31" s="31" t="s">
        <v>63</v>
      </c>
    </row>
    <row r="32" spans="1:16" s="32" customFormat="1" ht="22.5" hidden="1" customHeight="1" x14ac:dyDescent="0.2">
      <c r="A32" s="207"/>
      <c r="B32" s="209"/>
      <c r="C32" s="8"/>
      <c r="D32" s="8"/>
      <c r="E32" s="211"/>
      <c r="F32" s="211"/>
      <c r="G32" s="211"/>
      <c r="H32" s="219"/>
      <c r="I32" s="220"/>
      <c r="J32" s="220"/>
      <c r="K32" s="220"/>
      <c r="L32" s="220"/>
      <c r="M32" s="216"/>
      <c r="N32" s="216"/>
      <c r="O32" s="33"/>
      <c r="P32" s="33"/>
    </row>
    <row r="33" spans="1:17" s="35" customFormat="1" ht="31.15" hidden="1" customHeight="1" x14ac:dyDescent="0.25">
      <c r="A33" s="9">
        <v>63</v>
      </c>
      <c r="B33" s="10" t="s">
        <v>20</v>
      </c>
      <c r="C33" s="10"/>
      <c r="D33" s="10"/>
      <c r="E33" s="11">
        <f>SUM(E34:E36)</f>
        <v>52412794</v>
      </c>
      <c r="F33" s="11">
        <f>SUM(F34:F36)</f>
        <v>10687410</v>
      </c>
      <c r="G33" s="12">
        <f>SUM(G34:G36)</f>
        <v>0</v>
      </c>
      <c r="H33" s="24"/>
      <c r="I33" s="24"/>
      <c r="J33" s="24"/>
      <c r="K33" s="24"/>
      <c r="L33" s="24"/>
      <c r="M33" s="24"/>
      <c r="N33" s="24"/>
      <c r="O33" s="34"/>
      <c r="P33" s="34"/>
    </row>
    <row r="34" spans="1:17" ht="14.25" hidden="1" customHeight="1" x14ac:dyDescent="0.25">
      <c r="A34" s="13">
        <v>634</v>
      </c>
      <c r="B34" s="14" t="s">
        <v>64</v>
      </c>
      <c r="C34" s="14"/>
      <c r="D34" s="14"/>
      <c r="E34" s="36">
        <v>10000</v>
      </c>
      <c r="F34" s="36">
        <v>10000</v>
      </c>
      <c r="G34" s="37">
        <v>0</v>
      </c>
      <c r="H34" s="38"/>
      <c r="I34" s="38"/>
      <c r="J34" s="38"/>
      <c r="K34" s="38"/>
      <c r="L34" s="38"/>
      <c r="M34" s="38"/>
      <c r="N34" s="38"/>
      <c r="O34" s="2">
        <v>0</v>
      </c>
      <c r="P34" s="2">
        <v>0</v>
      </c>
      <c r="Q34" s="35"/>
    </row>
    <row r="35" spans="1:17" ht="31.15" hidden="1" customHeight="1" x14ac:dyDescent="0.25">
      <c r="A35" s="13">
        <v>636</v>
      </c>
      <c r="B35" s="14" t="s">
        <v>65</v>
      </c>
      <c r="C35" s="14"/>
      <c r="D35" s="14"/>
      <c r="E35" s="36">
        <v>0</v>
      </c>
      <c r="F35" s="36">
        <v>2135482</v>
      </c>
      <c r="G35" s="37">
        <v>0</v>
      </c>
      <c r="H35" s="38"/>
      <c r="I35" s="38"/>
      <c r="J35" s="38"/>
      <c r="K35" s="38"/>
      <c r="L35" s="38"/>
      <c r="M35" s="38"/>
      <c r="N35" s="38"/>
      <c r="Q35" s="35"/>
    </row>
    <row r="36" spans="1:17" ht="15.6" hidden="1" customHeight="1" x14ac:dyDescent="0.25">
      <c r="A36" s="17">
        <v>638</v>
      </c>
      <c r="B36" s="18" t="s">
        <v>66</v>
      </c>
      <c r="C36" s="18"/>
      <c r="D36" s="18"/>
      <c r="E36" s="39">
        <v>52402794</v>
      </c>
      <c r="F36" s="39">
        <v>8541928</v>
      </c>
      <c r="G36" s="40">
        <v>0</v>
      </c>
      <c r="H36" s="38"/>
      <c r="I36" s="38"/>
      <c r="J36" s="38"/>
      <c r="K36" s="38"/>
      <c r="L36" s="38"/>
      <c r="M36" s="38"/>
      <c r="N36" s="38"/>
      <c r="O36" s="2">
        <v>0</v>
      </c>
      <c r="P36" s="2">
        <v>0</v>
      </c>
      <c r="Q36" s="35"/>
    </row>
    <row r="37" spans="1:17" s="30" customFormat="1" ht="15.6" hidden="1" customHeight="1" x14ac:dyDescent="0.25">
      <c r="A37" s="217" t="s">
        <v>67</v>
      </c>
      <c r="B37" s="218"/>
      <c r="C37" s="41"/>
      <c r="D37" s="41"/>
      <c r="E37" s="22">
        <f>SUM(E33)</f>
        <v>52412794</v>
      </c>
      <c r="F37" s="22">
        <f>SUM(F33)</f>
        <v>10687410</v>
      </c>
      <c r="G37" s="22">
        <f>SUM(G33)</f>
        <v>0</v>
      </c>
      <c r="H37" s="24"/>
      <c r="I37" s="24"/>
      <c r="J37" s="24"/>
      <c r="K37" s="24"/>
      <c r="L37" s="24"/>
      <c r="M37" s="24"/>
      <c r="N37" s="24"/>
      <c r="Q37" s="35"/>
    </row>
    <row r="38" spans="1:17" s="30" customFormat="1" ht="15.6" hidden="1" customHeight="1" x14ac:dyDescent="0.25">
      <c r="A38" s="23"/>
      <c r="B38" s="23"/>
      <c r="C38" s="23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  <c r="Q38" s="35"/>
    </row>
    <row r="39" spans="1:17" s="30" customFormat="1" ht="15.6" hidden="1" customHeight="1" x14ac:dyDescent="0.25">
      <c r="A39" s="30" t="s">
        <v>68</v>
      </c>
      <c r="B39" s="23"/>
      <c r="C39" s="23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Q39" s="35"/>
    </row>
    <row r="40" spans="1:17" ht="15" hidden="1" customHeight="1" x14ac:dyDescent="0.25">
      <c r="A40" s="206" t="s">
        <v>44</v>
      </c>
      <c r="B40" s="208" t="s">
        <v>45</v>
      </c>
      <c r="C40" s="7"/>
      <c r="D40" s="7"/>
      <c r="E40" s="210" t="s">
        <v>46</v>
      </c>
      <c r="F40" s="210" t="s">
        <v>47</v>
      </c>
      <c r="G40" s="210" t="s">
        <v>1</v>
      </c>
      <c r="H40" s="1"/>
      <c r="I40" s="1"/>
      <c r="J40" s="1"/>
      <c r="K40" s="1"/>
      <c r="L40" s="42"/>
      <c r="M40" s="43"/>
      <c r="O40" s="42"/>
      <c r="P40" s="42"/>
      <c r="Q40" s="42"/>
    </row>
    <row r="41" spans="1:17" ht="39" hidden="1" customHeight="1" x14ac:dyDescent="0.25">
      <c r="A41" s="207"/>
      <c r="B41" s="209"/>
      <c r="C41" s="8"/>
      <c r="D41" s="8"/>
      <c r="E41" s="211"/>
      <c r="F41" s="211"/>
      <c r="G41" s="211"/>
      <c r="H41" s="1"/>
      <c r="I41" s="1"/>
      <c r="J41" s="1"/>
      <c r="K41" s="1"/>
      <c r="L41" s="42"/>
      <c r="M41" s="43"/>
      <c r="O41" s="42"/>
      <c r="P41" s="42"/>
      <c r="Q41" s="42"/>
    </row>
    <row r="42" spans="1:17" ht="31.15" hidden="1" customHeight="1" x14ac:dyDescent="0.25">
      <c r="A42" s="9">
        <v>66</v>
      </c>
      <c r="B42" s="10" t="s">
        <v>16</v>
      </c>
      <c r="C42" s="10"/>
      <c r="D42" s="10"/>
      <c r="E42" s="11">
        <f>SUM(E43:E43)</f>
        <v>1140740</v>
      </c>
      <c r="F42" s="11">
        <f>SUM(F43:F43)</f>
        <v>1000000</v>
      </c>
      <c r="G42" s="12">
        <f>SUM(G43:G43)</f>
        <v>1000000</v>
      </c>
      <c r="H42" s="1"/>
      <c r="I42" s="1"/>
      <c r="J42" s="1"/>
      <c r="K42" s="1"/>
      <c r="L42" s="42"/>
      <c r="M42" s="43"/>
      <c r="O42" s="42"/>
      <c r="P42" s="42"/>
      <c r="Q42" s="42"/>
    </row>
    <row r="43" spans="1:17" ht="31.15" hidden="1" customHeight="1" x14ac:dyDescent="0.25">
      <c r="A43" s="17">
        <v>663</v>
      </c>
      <c r="B43" s="18" t="s">
        <v>69</v>
      </c>
      <c r="C43" s="18"/>
      <c r="D43" s="18"/>
      <c r="E43" s="19">
        <v>1140740</v>
      </c>
      <c r="F43" s="19">
        <v>1000000</v>
      </c>
      <c r="G43" s="20">
        <v>1000000</v>
      </c>
      <c r="H43" s="1"/>
      <c r="I43" s="1"/>
      <c r="J43" s="1"/>
      <c r="K43" s="1"/>
      <c r="L43" s="42"/>
      <c r="M43" s="43"/>
      <c r="O43" s="42"/>
      <c r="P43" s="42"/>
      <c r="Q43" s="42"/>
    </row>
    <row r="44" spans="1:17" ht="15.6" hidden="1" customHeight="1" x14ac:dyDescent="0.25">
      <c r="A44" s="214" t="s">
        <v>70</v>
      </c>
      <c r="B44" s="215"/>
      <c r="C44" s="44"/>
      <c r="D44" s="44"/>
      <c r="E44" s="22">
        <f>SUM(E42)</f>
        <v>1140740</v>
      </c>
      <c r="F44" s="22">
        <f>SUM(F42)</f>
        <v>1000000</v>
      </c>
      <c r="G44" s="22">
        <f>SUM(G42)</f>
        <v>1000000</v>
      </c>
      <c r="H44" s="1"/>
      <c r="I44" s="1"/>
      <c r="J44" s="1"/>
      <c r="K44" s="1"/>
      <c r="L44" s="42"/>
      <c r="M44" s="43"/>
      <c r="O44" s="42"/>
      <c r="P44" s="42"/>
      <c r="Q44" s="42"/>
    </row>
    <row r="45" spans="1:17" ht="15.6" hidden="1" customHeight="1" x14ac:dyDescent="0.25">
      <c r="A45" s="45"/>
      <c r="B45" s="45"/>
      <c r="C45" s="45"/>
      <c r="D45" s="45"/>
      <c r="E45" s="24"/>
      <c r="F45" s="24"/>
      <c r="G45" s="24"/>
      <c r="H45" s="1"/>
      <c r="I45" s="1"/>
      <c r="J45" s="1"/>
      <c r="K45" s="1"/>
      <c r="L45" s="42"/>
      <c r="M45" s="43"/>
      <c r="O45" s="42"/>
      <c r="P45" s="42"/>
      <c r="Q45" s="42"/>
    </row>
    <row r="46" spans="1:17" ht="15.6" hidden="1" customHeight="1" x14ac:dyDescent="0.25">
      <c r="A46" s="46" t="s">
        <v>71</v>
      </c>
      <c r="B46" s="47"/>
      <c r="C46" s="47"/>
      <c r="D46" s="47"/>
      <c r="E46" s="48"/>
      <c r="F46" s="47"/>
      <c r="G46" s="47"/>
      <c r="H46" s="1"/>
      <c r="I46" s="1"/>
      <c r="J46" s="1"/>
      <c r="K46" s="1"/>
      <c r="L46" s="42"/>
      <c r="M46" s="43"/>
      <c r="O46" s="42"/>
      <c r="P46" s="42"/>
      <c r="Q46" s="42"/>
    </row>
    <row r="47" spans="1:17" ht="15" hidden="1" customHeight="1" x14ac:dyDescent="0.25">
      <c r="A47" s="206" t="s">
        <v>44</v>
      </c>
      <c r="B47" s="208" t="s">
        <v>45</v>
      </c>
      <c r="C47" s="7"/>
      <c r="D47" s="7"/>
      <c r="E47" s="210" t="s">
        <v>46</v>
      </c>
      <c r="F47" s="210" t="s">
        <v>47</v>
      </c>
      <c r="G47" s="210" t="s">
        <v>1</v>
      </c>
      <c r="H47" s="1"/>
      <c r="I47" s="1"/>
      <c r="J47" s="1"/>
      <c r="K47" s="1"/>
      <c r="L47" s="42"/>
      <c r="M47" s="43"/>
      <c r="O47" s="42"/>
      <c r="P47" s="42"/>
      <c r="Q47" s="42"/>
    </row>
    <row r="48" spans="1:17" ht="39.75" hidden="1" customHeight="1" x14ac:dyDescent="0.25">
      <c r="A48" s="207"/>
      <c r="B48" s="209"/>
      <c r="C48" s="8"/>
      <c r="D48" s="8"/>
      <c r="E48" s="211"/>
      <c r="F48" s="211"/>
      <c r="G48" s="211"/>
      <c r="H48" s="1"/>
      <c r="I48" s="1"/>
      <c r="J48" s="1"/>
      <c r="K48" s="1"/>
      <c r="L48" s="42"/>
      <c r="M48" s="43"/>
      <c r="O48" s="42"/>
      <c r="P48" s="42"/>
      <c r="Q48" s="42"/>
    </row>
    <row r="49" spans="1:17" ht="31.15" hidden="1" customHeight="1" x14ac:dyDescent="0.25">
      <c r="A49" s="9">
        <v>72</v>
      </c>
      <c r="B49" s="10" t="s">
        <v>22</v>
      </c>
      <c r="C49" s="10"/>
      <c r="D49" s="10"/>
      <c r="E49" s="11">
        <f>SUM(E50:E51)</f>
        <v>100000</v>
      </c>
      <c r="F49" s="11">
        <f>SUM(F50:F51)</f>
        <v>100000</v>
      </c>
      <c r="G49" s="12">
        <f>SUM(G50:G51)</f>
        <v>100000</v>
      </c>
      <c r="H49" s="1"/>
      <c r="I49" s="1"/>
      <c r="J49" s="1"/>
      <c r="K49" s="1"/>
      <c r="L49" s="42"/>
      <c r="M49" s="43"/>
      <c r="O49" s="42"/>
      <c r="P49" s="42"/>
      <c r="Q49" s="42"/>
    </row>
    <row r="50" spans="1:17" ht="15.6" hidden="1" customHeight="1" x14ac:dyDescent="0.25">
      <c r="A50" s="13">
        <v>722</v>
      </c>
      <c r="B50" s="14" t="s">
        <v>72</v>
      </c>
      <c r="C50" s="14"/>
      <c r="D50" s="14"/>
      <c r="E50" s="36">
        <v>10000</v>
      </c>
      <c r="F50" s="36">
        <v>10000</v>
      </c>
      <c r="G50" s="37">
        <v>10000</v>
      </c>
      <c r="H50" s="1"/>
      <c r="I50" s="1"/>
      <c r="J50" s="1"/>
      <c r="K50" s="1"/>
      <c r="L50" s="42"/>
      <c r="M50" s="43"/>
      <c r="O50" s="42"/>
      <c r="P50" s="42"/>
      <c r="Q50" s="42"/>
    </row>
    <row r="51" spans="1:17" ht="15.6" hidden="1" customHeight="1" x14ac:dyDescent="0.25">
      <c r="A51" s="17">
        <v>723</v>
      </c>
      <c r="B51" s="18" t="s">
        <v>73</v>
      </c>
      <c r="C51" s="18"/>
      <c r="D51" s="18"/>
      <c r="E51" s="19">
        <v>90000</v>
      </c>
      <c r="F51" s="19">
        <v>90000</v>
      </c>
      <c r="G51" s="20">
        <v>90000</v>
      </c>
      <c r="H51" s="1"/>
      <c r="I51" s="1"/>
      <c r="J51" s="1"/>
      <c r="K51" s="1"/>
      <c r="L51" s="42"/>
      <c r="M51" s="43"/>
      <c r="O51" s="42"/>
      <c r="P51" s="42"/>
      <c r="Q51" s="42"/>
    </row>
    <row r="52" spans="1:17" ht="33" hidden="1" customHeight="1" x14ac:dyDescent="0.25">
      <c r="A52" s="214" t="s">
        <v>74</v>
      </c>
      <c r="B52" s="215"/>
      <c r="C52" s="44"/>
      <c r="D52" s="44"/>
      <c r="E52" s="22">
        <f>SUM(E49)</f>
        <v>100000</v>
      </c>
      <c r="F52" s="22">
        <f>SUM(F49)</f>
        <v>100000</v>
      </c>
      <c r="G52" s="22">
        <f>SUM(G49)</f>
        <v>100000</v>
      </c>
      <c r="H52" s="1"/>
      <c r="I52" s="1"/>
      <c r="J52" s="1"/>
      <c r="K52" s="1"/>
      <c r="L52" s="42"/>
      <c r="M52" s="43"/>
      <c r="O52" s="42"/>
      <c r="P52" s="42"/>
      <c r="Q52" s="42"/>
    </row>
    <row r="53" spans="1:17" s="30" customFormat="1" ht="15.6" hidden="1" customHeight="1" x14ac:dyDescent="0.25">
      <c r="B53" s="23"/>
      <c r="C53" s="23"/>
      <c r="D53" s="23"/>
      <c r="E53" s="24"/>
      <c r="F53" s="24"/>
      <c r="G53" s="24"/>
      <c r="H53" s="24"/>
      <c r="I53" s="24"/>
      <c r="J53" s="24"/>
      <c r="K53" s="24"/>
      <c r="L53" s="24"/>
      <c r="M53" s="24"/>
      <c r="N53" s="24"/>
      <c r="Q53" s="35"/>
    </row>
    <row r="54" spans="1:17" s="30" customFormat="1" ht="30.75" hidden="1" customHeight="1" x14ac:dyDescent="0.25">
      <c r="A54" s="221" t="s">
        <v>75</v>
      </c>
      <c r="B54" s="222"/>
      <c r="C54" s="49"/>
      <c r="D54" s="49"/>
      <c r="E54" s="50">
        <f>SUM(E10,E19,E28,E37,E44,E52)</f>
        <v>211136750</v>
      </c>
      <c r="F54" s="50">
        <f>SUM(F10,F19,F28,F37,F44,F52)</f>
        <v>161733943</v>
      </c>
      <c r="G54" s="50">
        <f>SUM(G10,G19,G28,G37,G44,G52)</f>
        <v>151036533</v>
      </c>
      <c r="H54" s="24"/>
      <c r="I54" s="24"/>
      <c r="J54" s="24"/>
      <c r="K54" s="24"/>
      <c r="L54" s="24"/>
      <c r="M54" s="24"/>
      <c r="N54" s="24"/>
      <c r="Q54" s="35"/>
    </row>
    <row r="55" spans="1:17" ht="15.6" hidden="1" customHeight="1" x14ac:dyDescent="0.25"/>
    <row r="56" spans="1:17" ht="18.75" hidden="1" customHeight="1" x14ac:dyDescent="0.25">
      <c r="A56" s="213" t="s">
        <v>76</v>
      </c>
      <c r="B56" s="213"/>
      <c r="C56" s="213"/>
      <c r="D56" s="213"/>
      <c r="E56" s="213"/>
      <c r="F56" s="213"/>
      <c r="G56" s="213"/>
      <c r="H56" s="51"/>
      <c r="I56" s="51"/>
      <c r="J56" s="51"/>
      <c r="K56" s="51"/>
      <c r="L56" s="42"/>
      <c r="M56" s="43"/>
      <c r="O56" s="42"/>
      <c r="P56" s="42"/>
      <c r="Q56" s="42"/>
    </row>
    <row r="57" spans="1:17" s="53" customFormat="1" ht="22.5" hidden="1" customHeight="1" x14ac:dyDescent="0.25">
      <c r="A57" s="3" t="s">
        <v>77</v>
      </c>
      <c r="B57" s="52"/>
      <c r="C57" s="52"/>
      <c r="D57" s="52"/>
      <c r="E57" s="52"/>
      <c r="G57" s="35"/>
      <c r="H57" s="54"/>
      <c r="I57" s="54"/>
      <c r="J57" s="54"/>
      <c r="K57" s="54"/>
      <c r="L57" s="54"/>
    </row>
    <row r="58" spans="1:17" s="53" customFormat="1" ht="15.6" hidden="1" customHeight="1" x14ac:dyDescent="0.25">
      <c r="A58" s="223" t="s">
        <v>78</v>
      </c>
      <c r="B58" s="223"/>
      <c r="C58" s="223"/>
      <c r="D58" s="223"/>
      <c r="E58" s="223"/>
      <c r="F58" s="55"/>
    </row>
    <row r="59" spans="1:17" s="30" customFormat="1" ht="15.6" hidden="1" customHeight="1" x14ac:dyDescent="0.25">
      <c r="A59" s="224" t="s">
        <v>79</v>
      </c>
      <c r="B59" s="224"/>
      <c r="C59" s="56"/>
      <c r="D59" s="56"/>
      <c r="E59" s="24"/>
      <c r="F59" s="24"/>
      <c r="G59" s="24"/>
      <c r="H59" s="24"/>
      <c r="I59" s="24"/>
      <c r="J59" s="24"/>
      <c r="K59" s="24"/>
      <c r="L59" s="24"/>
      <c r="M59" s="24"/>
      <c r="N59" s="24"/>
      <c r="Q59" s="35"/>
    </row>
    <row r="60" spans="1:17" s="30" customFormat="1" ht="15.6" hidden="1" customHeight="1" x14ac:dyDescent="0.25">
      <c r="A60" s="57" t="s">
        <v>80</v>
      </c>
      <c r="B60" s="23"/>
      <c r="C60" s="23"/>
      <c r="D60" s="23"/>
      <c r="E60" s="24"/>
      <c r="F60" s="24"/>
      <c r="G60" s="24"/>
      <c r="H60" s="24"/>
      <c r="I60" s="24"/>
      <c r="J60" s="24"/>
      <c r="K60" s="24"/>
      <c r="L60" s="24"/>
      <c r="M60" s="24"/>
      <c r="N60" s="24"/>
      <c r="Q60" s="35"/>
    </row>
    <row r="61" spans="1:17" s="32" customFormat="1" ht="32.25" hidden="1" customHeight="1" x14ac:dyDescent="0.2">
      <c r="A61" s="206" t="s">
        <v>81</v>
      </c>
      <c r="B61" s="208" t="s">
        <v>45</v>
      </c>
      <c r="C61" s="7"/>
      <c r="D61" s="7"/>
      <c r="E61" s="210" t="s">
        <v>46</v>
      </c>
      <c r="F61" s="210" t="s">
        <v>47</v>
      </c>
      <c r="G61" s="210" t="s">
        <v>1</v>
      </c>
      <c r="H61" s="219"/>
      <c r="I61" s="220"/>
      <c r="J61" s="220"/>
      <c r="K61" s="220"/>
      <c r="L61" s="220"/>
      <c r="M61" s="216"/>
      <c r="N61" s="216"/>
      <c r="O61" s="31" t="s">
        <v>62</v>
      </c>
      <c r="P61" s="31" t="s">
        <v>63</v>
      </c>
    </row>
    <row r="62" spans="1:17" s="32" customFormat="1" ht="15" hidden="1" customHeight="1" x14ac:dyDescent="0.2">
      <c r="A62" s="207"/>
      <c r="B62" s="209"/>
      <c r="C62" s="8"/>
      <c r="D62" s="8"/>
      <c r="E62" s="211"/>
      <c r="F62" s="211"/>
      <c r="G62" s="211"/>
      <c r="H62" s="219"/>
      <c r="I62" s="220"/>
      <c r="J62" s="220"/>
      <c r="K62" s="220"/>
      <c r="L62" s="220"/>
      <c r="M62" s="216"/>
      <c r="N62" s="216"/>
      <c r="O62" s="33"/>
      <c r="P62" s="33"/>
    </row>
    <row r="63" spans="1:17" s="35" customFormat="1" ht="15.75" hidden="1" customHeight="1" x14ac:dyDescent="0.25">
      <c r="A63" s="9">
        <v>32</v>
      </c>
      <c r="B63" s="10" t="s">
        <v>15</v>
      </c>
      <c r="C63" s="10"/>
      <c r="D63" s="10"/>
      <c r="E63" s="11">
        <f>SUM(E64)</f>
        <v>1243113</v>
      </c>
      <c r="F63" s="11">
        <f>SUM(F64:F64)</f>
        <v>1243113</v>
      </c>
      <c r="G63" s="12">
        <f>SUM(G64:G64)</f>
        <v>1243113</v>
      </c>
      <c r="H63" s="24"/>
      <c r="I63" s="24"/>
      <c r="J63" s="24"/>
      <c r="K63" s="24"/>
      <c r="L63" s="24"/>
      <c r="M63" s="24"/>
      <c r="N63" s="24"/>
      <c r="O63" s="35">
        <v>0</v>
      </c>
      <c r="P63" s="35">
        <v>0</v>
      </c>
      <c r="Q63" s="35">
        <f>SUM(F63:K63)</f>
        <v>2486226</v>
      </c>
    </row>
    <row r="64" spans="1:17" ht="18" hidden="1" customHeight="1" x14ac:dyDescent="0.25">
      <c r="A64" s="13">
        <v>323</v>
      </c>
      <c r="B64" s="14" t="s">
        <v>82</v>
      </c>
      <c r="C64" s="14"/>
      <c r="D64" s="14"/>
      <c r="E64" s="36">
        <v>1243113</v>
      </c>
      <c r="F64" s="36">
        <v>1243113</v>
      </c>
      <c r="G64" s="36">
        <v>1243113</v>
      </c>
      <c r="H64" s="38"/>
      <c r="I64" s="38"/>
      <c r="J64" s="38"/>
      <c r="K64" s="38"/>
      <c r="L64" s="38"/>
      <c r="M64" s="38"/>
      <c r="N64" s="38"/>
      <c r="Q64" s="35"/>
    </row>
    <row r="65" spans="1:17" ht="15.6" hidden="1" customHeight="1" x14ac:dyDescent="0.25">
      <c r="A65" s="58">
        <v>41</v>
      </c>
      <c r="B65" s="26" t="s">
        <v>18</v>
      </c>
      <c r="C65" s="26"/>
      <c r="D65" s="26"/>
      <c r="E65" s="27">
        <f>SUM(E66)</f>
        <v>25000</v>
      </c>
      <c r="F65" s="27">
        <f>SUM(F66)</f>
        <v>25000</v>
      </c>
      <c r="G65" s="28">
        <f>SUM(G66)</f>
        <v>25000</v>
      </c>
      <c r="H65" s="24"/>
      <c r="I65" s="24"/>
      <c r="J65" s="24"/>
      <c r="K65" s="24"/>
      <c r="L65" s="24"/>
      <c r="M65" s="24"/>
      <c r="N65" s="24"/>
      <c r="Q65" s="35">
        <f>SUM(F65:K65)</f>
        <v>50000</v>
      </c>
    </row>
    <row r="66" spans="1:17" ht="15.6" hidden="1" customHeight="1" x14ac:dyDescent="0.25">
      <c r="A66" s="59">
        <v>412</v>
      </c>
      <c r="B66" s="14" t="s">
        <v>83</v>
      </c>
      <c r="C66" s="14"/>
      <c r="D66" s="14"/>
      <c r="E66" s="36">
        <v>25000</v>
      </c>
      <c r="F66" s="36">
        <v>25000</v>
      </c>
      <c r="G66" s="36">
        <v>25000</v>
      </c>
      <c r="H66" s="60"/>
      <c r="I66" s="60"/>
      <c r="J66" s="60"/>
      <c r="K66" s="60"/>
      <c r="L66" s="60"/>
      <c r="M66" s="60"/>
      <c r="N66" s="60"/>
      <c r="Q66" s="35"/>
    </row>
    <row r="67" spans="1:17" ht="36" hidden="1" customHeight="1" x14ac:dyDescent="0.25">
      <c r="A67" s="25">
        <v>42</v>
      </c>
      <c r="B67" s="26" t="s">
        <v>19</v>
      </c>
      <c r="C67" s="26"/>
      <c r="D67" s="26"/>
      <c r="E67" s="27">
        <f>SUM(E68:E69)</f>
        <v>2975000</v>
      </c>
      <c r="F67" s="27">
        <f>SUM(F68:F69)</f>
        <v>2975000</v>
      </c>
      <c r="G67" s="27">
        <f>SUM(G68:G69)</f>
        <v>2975000</v>
      </c>
      <c r="H67" s="24"/>
      <c r="I67" s="24"/>
      <c r="J67" s="24"/>
      <c r="K67" s="24"/>
      <c r="L67" s="24"/>
      <c r="M67" s="24"/>
      <c r="N67" s="24"/>
      <c r="Q67" s="35">
        <f>SUM(F67:K67)</f>
        <v>5950000</v>
      </c>
    </row>
    <row r="68" spans="1:17" s="61" customFormat="1" ht="15.6" hidden="1" customHeight="1" x14ac:dyDescent="0.25">
      <c r="A68" s="13">
        <v>421</v>
      </c>
      <c r="B68" s="14" t="s">
        <v>84</v>
      </c>
      <c r="C68" s="14"/>
      <c r="D68" s="14"/>
      <c r="E68" s="36">
        <v>2000000</v>
      </c>
      <c r="F68" s="36">
        <v>2000000</v>
      </c>
      <c r="G68" s="36">
        <v>2000000</v>
      </c>
      <c r="H68" s="38"/>
      <c r="I68" s="38"/>
      <c r="J68" s="38"/>
      <c r="K68" s="38"/>
      <c r="L68" s="38"/>
      <c r="M68" s="38"/>
      <c r="N68" s="38"/>
    </row>
    <row r="69" spans="1:17" s="61" customFormat="1" ht="15.6" hidden="1" customHeight="1" x14ac:dyDescent="0.25">
      <c r="A69" s="17">
        <v>422</v>
      </c>
      <c r="B69" s="18" t="s">
        <v>85</v>
      </c>
      <c r="C69" s="18"/>
      <c r="D69" s="18"/>
      <c r="E69" s="39">
        <v>975000</v>
      </c>
      <c r="F69" s="39">
        <v>975000</v>
      </c>
      <c r="G69" s="39">
        <v>975000</v>
      </c>
      <c r="H69" s="38"/>
      <c r="I69" s="38"/>
      <c r="J69" s="38"/>
      <c r="K69" s="38"/>
      <c r="L69" s="38"/>
      <c r="M69" s="38"/>
      <c r="N69" s="38"/>
    </row>
    <row r="70" spans="1:17" s="30" customFormat="1" ht="15.6" hidden="1" customHeight="1" x14ac:dyDescent="0.25">
      <c r="A70" s="221" t="s">
        <v>86</v>
      </c>
      <c r="B70" s="222"/>
      <c r="C70" s="49"/>
      <c r="D70" s="49"/>
      <c r="E70" s="22">
        <f>SUM(E63,E65,E67)</f>
        <v>4243113</v>
      </c>
      <c r="F70" s="22">
        <f>SUM(F63,F65,F67)</f>
        <v>4243113</v>
      </c>
      <c r="G70" s="22">
        <f>SUM(G63,G65,G67)</f>
        <v>4243113</v>
      </c>
      <c r="H70" s="24"/>
      <c r="I70" s="24"/>
      <c r="J70" s="24"/>
      <c r="K70" s="24"/>
      <c r="L70" s="24"/>
      <c r="M70" s="24"/>
      <c r="N70" s="24"/>
      <c r="O70" s="62" t="e">
        <f>SUM(#REF!,O63,#REF!,O65,O67)</f>
        <v>#REF!</v>
      </c>
      <c r="P70" s="22" t="e">
        <f>SUM(#REF!,P63,#REF!,P65,P67)</f>
        <v>#REF!</v>
      </c>
      <c r="Q70" s="22" t="e">
        <f>SUM(#REF!,Q63,#REF!,Q65,Q67)</f>
        <v>#REF!</v>
      </c>
    </row>
    <row r="71" spans="1:17" s="30" customFormat="1" ht="15.6" hidden="1" customHeight="1" x14ac:dyDescent="0.25">
      <c r="A71" s="23"/>
      <c r="B71" s="23"/>
      <c r="C71" s="23"/>
      <c r="D71" s="23"/>
      <c r="E71" s="24"/>
      <c r="F71" s="24"/>
      <c r="G71" s="24"/>
      <c r="H71" s="24"/>
      <c r="I71" s="24"/>
      <c r="J71" s="24"/>
      <c r="K71" s="24"/>
      <c r="L71" s="24"/>
      <c r="M71" s="24"/>
      <c r="N71" s="24"/>
      <c r="Q71" s="35"/>
    </row>
    <row r="72" spans="1:17" s="30" customFormat="1" ht="15.6" hidden="1" customHeight="1" x14ac:dyDescent="0.25">
      <c r="A72" s="57" t="s">
        <v>87</v>
      </c>
      <c r="B72" s="23"/>
      <c r="C72" s="23"/>
      <c r="D72" s="23"/>
      <c r="E72" s="24"/>
      <c r="F72" s="24"/>
      <c r="G72" s="24"/>
      <c r="H72" s="24"/>
      <c r="I72" s="24"/>
      <c r="J72" s="24"/>
      <c r="K72" s="24"/>
      <c r="L72" s="24"/>
      <c r="M72" s="24"/>
      <c r="N72" s="24"/>
      <c r="Q72" s="35"/>
    </row>
    <row r="73" spans="1:17" s="32" customFormat="1" ht="32.25" hidden="1" customHeight="1" x14ac:dyDescent="0.2">
      <c r="A73" s="206" t="s">
        <v>81</v>
      </c>
      <c r="B73" s="208" t="s">
        <v>45</v>
      </c>
      <c r="C73" s="7"/>
      <c r="D73" s="7"/>
      <c r="E73" s="210" t="s">
        <v>46</v>
      </c>
      <c r="F73" s="210" t="s">
        <v>47</v>
      </c>
      <c r="G73" s="210" t="s">
        <v>1</v>
      </c>
      <c r="H73" s="219"/>
      <c r="I73" s="220"/>
      <c r="J73" s="220"/>
      <c r="K73" s="220"/>
      <c r="L73" s="220"/>
      <c r="M73" s="216"/>
      <c r="N73" s="216"/>
      <c r="O73" s="31" t="s">
        <v>62</v>
      </c>
      <c r="P73" s="31" t="s">
        <v>63</v>
      </c>
    </row>
    <row r="74" spans="1:17" s="32" customFormat="1" ht="15" hidden="1" customHeight="1" x14ac:dyDescent="0.2">
      <c r="A74" s="207"/>
      <c r="B74" s="209"/>
      <c r="C74" s="8"/>
      <c r="D74" s="8"/>
      <c r="E74" s="211"/>
      <c r="F74" s="211"/>
      <c r="G74" s="211"/>
      <c r="H74" s="219"/>
      <c r="I74" s="220"/>
      <c r="J74" s="220"/>
      <c r="K74" s="220"/>
      <c r="L74" s="220"/>
      <c r="M74" s="216"/>
      <c r="N74" s="216"/>
      <c r="O74" s="33"/>
      <c r="P74" s="33"/>
    </row>
    <row r="75" spans="1:17" s="35" customFormat="1" ht="14.25" hidden="1" customHeight="1" x14ac:dyDescent="0.25">
      <c r="A75" s="63">
        <v>31</v>
      </c>
      <c r="B75" s="10" t="s">
        <v>14</v>
      </c>
      <c r="C75" s="10"/>
      <c r="D75" s="10"/>
      <c r="E75" s="11">
        <f>SUM(E76:E77)</f>
        <v>1086000</v>
      </c>
      <c r="F75" s="11">
        <f>SUM(F76:F77)</f>
        <v>1086000</v>
      </c>
      <c r="G75" s="12">
        <f>SUM(G76:G77)</f>
        <v>1086000</v>
      </c>
      <c r="H75" s="24"/>
      <c r="I75" s="24"/>
      <c r="J75" s="24"/>
      <c r="K75" s="24"/>
      <c r="L75" s="24"/>
      <c r="M75" s="24"/>
      <c r="N75" s="24"/>
      <c r="O75" s="64">
        <f>SUM(O76:O77)</f>
        <v>0</v>
      </c>
      <c r="P75" s="65">
        <f>SUM(P76:P77)</f>
        <v>0</v>
      </c>
      <c r="Q75" s="35">
        <f>SUM(F75:K75)</f>
        <v>2172000</v>
      </c>
    </row>
    <row r="76" spans="1:17" ht="14.25" hidden="1" customHeight="1" x14ac:dyDescent="0.25">
      <c r="A76" s="59">
        <v>311</v>
      </c>
      <c r="B76" s="14" t="s">
        <v>88</v>
      </c>
      <c r="C76" s="14"/>
      <c r="D76" s="14"/>
      <c r="E76" s="36">
        <v>1000000</v>
      </c>
      <c r="F76" s="66">
        <v>1000000</v>
      </c>
      <c r="G76" s="37">
        <v>1000000</v>
      </c>
      <c r="H76" s="38"/>
      <c r="I76" s="24"/>
      <c r="J76" s="38"/>
      <c r="K76" s="38"/>
      <c r="L76" s="38"/>
      <c r="M76" s="38"/>
      <c r="N76" s="38"/>
      <c r="O76" s="2">
        <v>0</v>
      </c>
      <c r="P76" s="2">
        <v>0</v>
      </c>
      <c r="Q76" s="35"/>
    </row>
    <row r="77" spans="1:17" ht="18.75" hidden="1" customHeight="1" x14ac:dyDescent="0.25">
      <c r="A77" s="13">
        <v>313</v>
      </c>
      <c r="B77" s="14" t="s">
        <v>89</v>
      </c>
      <c r="C77" s="14"/>
      <c r="D77" s="14"/>
      <c r="E77" s="36">
        <v>86000</v>
      </c>
      <c r="F77" s="66">
        <v>86000</v>
      </c>
      <c r="G77" s="37">
        <v>86000</v>
      </c>
      <c r="H77" s="38"/>
      <c r="I77" s="24"/>
      <c r="J77" s="38"/>
      <c r="K77" s="38"/>
      <c r="L77" s="38"/>
      <c r="M77" s="38"/>
      <c r="N77" s="38"/>
      <c r="O77" s="2">
        <v>0</v>
      </c>
      <c r="P77" s="2">
        <v>0</v>
      </c>
      <c r="Q77" s="35"/>
    </row>
    <row r="78" spans="1:17" s="30" customFormat="1" ht="15.75" hidden="1" customHeight="1" x14ac:dyDescent="0.25">
      <c r="A78" s="25">
        <v>38</v>
      </c>
      <c r="B78" s="67" t="s">
        <v>90</v>
      </c>
      <c r="C78" s="67"/>
      <c r="D78" s="67"/>
      <c r="E78" s="27">
        <f>SUM(E79)</f>
        <v>14000</v>
      </c>
      <c r="F78" s="27">
        <f>SUM(F79)</f>
        <v>14000</v>
      </c>
      <c r="G78" s="28">
        <f>SUM(G79)</f>
        <v>14000</v>
      </c>
      <c r="H78" s="24"/>
      <c r="I78" s="24"/>
      <c r="J78" s="24"/>
      <c r="K78" s="24"/>
      <c r="L78" s="24"/>
      <c r="M78" s="24"/>
      <c r="N78" s="24"/>
      <c r="O78" s="30">
        <v>0</v>
      </c>
      <c r="P78" s="30">
        <v>0</v>
      </c>
      <c r="Q78" s="30">
        <f>SUM(F78:K78)</f>
        <v>28000</v>
      </c>
    </row>
    <row r="79" spans="1:17" ht="12.75" hidden="1" customHeight="1" x14ac:dyDescent="0.25">
      <c r="A79" s="13">
        <v>381</v>
      </c>
      <c r="B79" s="14" t="s">
        <v>91</v>
      </c>
      <c r="C79" s="14"/>
      <c r="D79" s="14"/>
      <c r="E79" s="36">
        <v>14000</v>
      </c>
      <c r="F79" s="66">
        <v>14000</v>
      </c>
      <c r="G79" s="68">
        <v>14000</v>
      </c>
      <c r="H79" s="38"/>
      <c r="I79" s="24"/>
      <c r="J79" s="38"/>
      <c r="K79" s="38"/>
      <c r="L79" s="38"/>
      <c r="M79" s="38"/>
      <c r="N79" s="38"/>
      <c r="O79" s="2">
        <v>0</v>
      </c>
      <c r="P79" s="2">
        <v>0</v>
      </c>
      <c r="Q79" s="35"/>
    </row>
    <row r="80" spans="1:17" ht="37.5" hidden="1" customHeight="1" x14ac:dyDescent="0.25">
      <c r="A80" s="25">
        <v>42</v>
      </c>
      <c r="B80" s="26" t="s">
        <v>19</v>
      </c>
      <c r="C80" s="26"/>
      <c r="D80" s="26"/>
      <c r="E80" s="27">
        <f>SUM(E81:E83)</f>
        <v>1500000</v>
      </c>
      <c r="F80" s="27">
        <f>SUM(F81:F83)</f>
        <v>1500000</v>
      </c>
      <c r="G80" s="28">
        <f>SUM(G81:G83)</f>
        <v>1500000</v>
      </c>
      <c r="H80" s="24"/>
      <c r="I80" s="24"/>
      <c r="J80" s="24"/>
      <c r="K80" s="24"/>
      <c r="L80" s="24"/>
      <c r="M80" s="24"/>
      <c r="N80" s="24"/>
      <c r="Q80" s="35">
        <f>SUM(F80:K80)</f>
        <v>3000000</v>
      </c>
    </row>
    <row r="81" spans="1:17" ht="15.6" hidden="1" customHeight="1" x14ac:dyDescent="0.25">
      <c r="A81" s="13">
        <v>422</v>
      </c>
      <c r="B81" s="14" t="s">
        <v>85</v>
      </c>
      <c r="C81" s="14"/>
      <c r="D81" s="14"/>
      <c r="E81" s="36">
        <v>1296000</v>
      </c>
      <c r="F81" s="36">
        <v>1296000</v>
      </c>
      <c r="G81" s="37">
        <v>1296000</v>
      </c>
      <c r="H81" s="38"/>
      <c r="I81" s="24"/>
      <c r="J81" s="38"/>
      <c r="K81" s="38"/>
      <c r="L81" s="38"/>
      <c r="M81" s="38"/>
      <c r="N81" s="38"/>
      <c r="Q81" s="35"/>
    </row>
    <row r="82" spans="1:17" ht="13.5" hidden="1" customHeight="1" x14ac:dyDescent="0.25">
      <c r="A82" s="13">
        <v>424</v>
      </c>
      <c r="B82" s="14" t="s">
        <v>92</v>
      </c>
      <c r="C82" s="14"/>
      <c r="D82" s="14"/>
      <c r="E82" s="36">
        <v>4000</v>
      </c>
      <c r="F82" s="36">
        <v>4000</v>
      </c>
      <c r="G82" s="37">
        <v>4000</v>
      </c>
      <c r="H82" s="38"/>
      <c r="I82" s="24"/>
      <c r="J82" s="38"/>
      <c r="K82" s="38"/>
      <c r="L82" s="38"/>
      <c r="M82" s="38"/>
      <c r="N82" s="38"/>
      <c r="Q82" s="35"/>
    </row>
    <row r="83" spans="1:17" ht="15.6" hidden="1" customHeight="1" x14ac:dyDescent="0.25">
      <c r="A83" s="17">
        <v>426</v>
      </c>
      <c r="B83" s="18" t="s">
        <v>93</v>
      </c>
      <c r="C83" s="18"/>
      <c r="D83" s="18"/>
      <c r="E83" s="39">
        <v>200000</v>
      </c>
      <c r="F83" s="39">
        <v>200000</v>
      </c>
      <c r="G83" s="40">
        <v>200000</v>
      </c>
      <c r="H83" s="38"/>
      <c r="I83" s="24"/>
      <c r="J83" s="38"/>
      <c r="K83" s="38"/>
      <c r="L83" s="38"/>
      <c r="M83" s="38"/>
      <c r="N83" s="38"/>
      <c r="Q83" s="35"/>
    </row>
    <row r="84" spans="1:17" s="30" customFormat="1" ht="15.6" hidden="1" customHeight="1" x14ac:dyDescent="0.25">
      <c r="A84" s="221" t="s">
        <v>86</v>
      </c>
      <c r="B84" s="222"/>
      <c r="C84" s="49"/>
      <c r="D84" s="49"/>
      <c r="E84" s="22">
        <f>SUM(E75,E78,E80)</f>
        <v>2600000</v>
      </c>
      <c r="F84" s="22">
        <f>SUM(F75,F78,F80)</f>
        <v>2600000</v>
      </c>
      <c r="G84" s="22">
        <f>SUM(G75,G78,G80)</f>
        <v>2600000</v>
      </c>
      <c r="H84" s="24"/>
      <c r="I84" s="24"/>
      <c r="J84" s="24"/>
      <c r="K84" s="24"/>
      <c r="L84" s="24"/>
      <c r="M84" s="24"/>
      <c r="N84" s="24"/>
      <c r="O84" s="62" t="e">
        <f>SUM(O75,O78,#REF!,#REF!,O80)</f>
        <v>#REF!</v>
      </c>
      <c r="P84" s="22" t="e">
        <f>SUM(P75,P78,#REF!,#REF!,P80)</f>
        <v>#REF!</v>
      </c>
      <c r="Q84" s="22" t="e">
        <f>SUM(Q75,Q78,#REF!,#REF!,Q80)</f>
        <v>#REF!</v>
      </c>
    </row>
    <row r="85" spans="1:17" s="30" customFormat="1" ht="15.6" hidden="1" customHeight="1" x14ac:dyDescent="0.25">
      <c r="A85" s="23"/>
      <c r="B85" s="23"/>
      <c r="C85" s="23"/>
      <c r="D85" s="23"/>
      <c r="E85" s="24"/>
      <c r="F85" s="24"/>
      <c r="G85" s="24"/>
      <c r="H85" s="24"/>
      <c r="I85" s="24"/>
      <c r="J85" s="24"/>
      <c r="K85" s="24"/>
      <c r="L85" s="24"/>
      <c r="M85" s="24"/>
      <c r="N85" s="24"/>
      <c r="Q85" s="35"/>
    </row>
    <row r="86" spans="1:17" s="30" customFormat="1" ht="15.6" hidden="1" customHeight="1" x14ac:dyDescent="0.25">
      <c r="A86" s="30" t="s">
        <v>56</v>
      </c>
      <c r="B86" s="23"/>
      <c r="C86" s="23"/>
      <c r="D86" s="23"/>
      <c r="E86" s="24"/>
      <c r="F86" s="24"/>
      <c r="G86" s="24"/>
      <c r="H86" s="24"/>
      <c r="I86" s="24"/>
      <c r="J86" s="24"/>
      <c r="K86" s="24"/>
      <c r="L86" s="24"/>
      <c r="M86" s="24"/>
      <c r="N86" s="24"/>
      <c r="Q86" s="35"/>
    </row>
    <row r="87" spans="1:17" s="32" customFormat="1" ht="32.25" hidden="1" customHeight="1" x14ac:dyDescent="0.2">
      <c r="A87" s="206" t="s">
        <v>81</v>
      </c>
      <c r="B87" s="208" t="s">
        <v>45</v>
      </c>
      <c r="C87" s="7"/>
      <c r="D87" s="7"/>
      <c r="E87" s="210" t="s">
        <v>46</v>
      </c>
      <c r="F87" s="210" t="s">
        <v>47</v>
      </c>
      <c r="G87" s="210" t="s">
        <v>1</v>
      </c>
      <c r="H87" s="219"/>
      <c r="I87" s="220"/>
      <c r="J87" s="220"/>
      <c r="K87" s="220"/>
      <c r="L87" s="220"/>
      <c r="M87" s="216"/>
      <c r="N87" s="216"/>
      <c r="O87" s="31" t="s">
        <v>62</v>
      </c>
      <c r="P87" s="31" t="s">
        <v>63</v>
      </c>
    </row>
    <row r="88" spans="1:17" s="32" customFormat="1" ht="15" hidden="1" customHeight="1" x14ac:dyDescent="0.2">
      <c r="A88" s="207"/>
      <c r="B88" s="209"/>
      <c r="C88" s="8"/>
      <c r="D88" s="8"/>
      <c r="E88" s="211"/>
      <c r="F88" s="211"/>
      <c r="G88" s="211"/>
      <c r="H88" s="219"/>
      <c r="I88" s="220"/>
      <c r="J88" s="220"/>
      <c r="K88" s="220"/>
      <c r="L88" s="220"/>
      <c r="M88" s="216"/>
      <c r="N88" s="216"/>
      <c r="O88" s="33"/>
      <c r="P88" s="33"/>
    </row>
    <row r="89" spans="1:17" s="35" customFormat="1" ht="14.25" hidden="1" customHeight="1" x14ac:dyDescent="0.25">
      <c r="A89" s="63">
        <v>31</v>
      </c>
      <c r="B89" s="10" t="s">
        <v>14</v>
      </c>
      <c r="C89" s="10"/>
      <c r="D89" s="10"/>
      <c r="E89" s="11">
        <f>SUM(E90:E92)</f>
        <v>93562200</v>
      </c>
      <c r="F89" s="11">
        <f>SUM(F90:F92)</f>
        <v>93562200</v>
      </c>
      <c r="G89" s="12">
        <f>SUM(G90:G92)</f>
        <v>93562200</v>
      </c>
      <c r="H89" s="24"/>
      <c r="I89" s="24"/>
      <c r="J89" s="24"/>
      <c r="K89" s="24"/>
      <c r="L89" s="24"/>
      <c r="M89" s="24"/>
      <c r="N89" s="24"/>
      <c r="O89" s="64">
        <f>SUM(O90:O92)</f>
        <v>0</v>
      </c>
      <c r="P89" s="65">
        <f>SUM(P90:P92)</f>
        <v>0</v>
      </c>
      <c r="Q89" s="35">
        <f>SUM(F89:K89)</f>
        <v>187124400</v>
      </c>
    </row>
    <row r="90" spans="1:17" ht="14.25" hidden="1" customHeight="1" x14ac:dyDescent="0.25">
      <c r="A90" s="59">
        <v>311</v>
      </c>
      <c r="B90" s="14" t="s">
        <v>88</v>
      </c>
      <c r="C90" s="14"/>
      <c r="D90" s="14"/>
      <c r="E90" s="36">
        <v>78040000</v>
      </c>
      <c r="F90" s="66">
        <v>78040000</v>
      </c>
      <c r="G90" s="37">
        <v>78040000</v>
      </c>
      <c r="H90" s="38"/>
      <c r="I90" s="38"/>
      <c r="J90" s="38"/>
      <c r="K90" s="38"/>
      <c r="L90" s="38"/>
      <c r="M90" s="38"/>
      <c r="N90" s="38"/>
      <c r="O90" s="2">
        <v>0</v>
      </c>
      <c r="P90" s="2">
        <v>0</v>
      </c>
      <c r="Q90" s="35"/>
    </row>
    <row r="91" spans="1:17" ht="14.25" hidden="1" customHeight="1" x14ac:dyDescent="0.25">
      <c r="A91" s="13">
        <v>312</v>
      </c>
      <c r="B91" s="14" t="s">
        <v>94</v>
      </c>
      <c r="C91" s="14"/>
      <c r="D91" s="14"/>
      <c r="E91" s="36">
        <v>2356200</v>
      </c>
      <c r="F91" s="66">
        <v>2356200</v>
      </c>
      <c r="G91" s="37">
        <v>2356200</v>
      </c>
      <c r="H91" s="38"/>
      <c r="I91" s="38"/>
      <c r="J91" s="38"/>
      <c r="K91" s="38"/>
      <c r="L91" s="38"/>
      <c r="M91" s="38"/>
      <c r="N91" s="38"/>
      <c r="O91" s="2">
        <v>0</v>
      </c>
      <c r="P91" s="2">
        <v>0</v>
      </c>
      <c r="Q91" s="35"/>
    </row>
    <row r="92" spans="1:17" ht="18.75" hidden="1" customHeight="1" x14ac:dyDescent="0.25">
      <c r="A92" s="13">
        <v>313</v>
      </c>
      <c r="B92" s="14" t="s">
        <v>89</v>
      </c>
      <c r="C92" s="14"/>
      <c r="D92" s="14"/>
      <c r="E92" s="36">
        <v>13166000</v>
      </c>
      <c r="F92" s="66">
        <v>13166000</v>
      </c>
      <c r="G92" s="37">
        <v>13166000</v>
      </c>
      <c r="H92" s="38"/>
      <c r="I92" s="38"/>
      <c r="J92" s="38"/>
      <c r="K92" s="38"/>
      <c r="L92" s="38"/>
      <c r="M92" s="38"/>
      <c r="N92" s="38"/>
      <c r="O92" s="2">
        <v>0</v>
      </c>
      <c r="P92" s="2">
        <v>0</v>
      </c>
      <c r="Q92" s="35"/>
    </row>
    <row r="93" spans="1:17" s="35" customFormat="1" ht="15.75" hidden="1" customHeight="1" x14ac:dyDescent="0.25">
      <c r="A93" s="25">
        <v>32</v>
      </c>
      <c r="B93" s="26" t="s">
        <v>15</v>
      </c>
      <c r="C93" s="26"/>
      <c r="D93" s="26"/>
      <c r="E93" s="27">
        <f>SUM(E94:E97)</f>
        <v>39696515</v>
      </c>
      <c r="F93" s="27">
        <f>SUM(F94:F97)</f>
        <v>38921220</v>
      </c>
      <c r="G93" s="28">
        <f>SUM(G94:G97)</f>
        <v>38911220</v>
      </c>
      <c r="H93" s="24"/>
      <c r="I93" s="24"/>
      <c r="J93" s="24"/>
      <c r="K93" s="24"/>
      <c r="L93" s="24"/>
      <c r="M93" s="24"/>
      <c r="N93" s="24"/>
      <c r="O93" s="35">
        <v>0</v>
      </c>
      <c r="P93" s="35">
        <v>0</v>
      </c>
      <c r="Q93" s="35">
        <f>SUM(F93:K93)</f>
        <v>77832440</v>
      </c>
    </row>
    <row r="94" spans="1:17" ht="21" hidden="1" customHeight="1" x14ac:dyDescent="0.25">
      <c r="A94" s="13">
        <v>321</v>
      </c>
      <c r="B94" s="14" t="s">
        <v>95</v>
      </c>
      <c r="C94" s="14"/>
      <c r="D94" s="14"/>
      <c r="E94" s="36">
        <v>2634538</v>
      </c>
      <c r="F94" s="66">
        <v>2634538</v>
      </c>
      <c r="G94" s="16">
        <v>2634538</v>
      </c>
      <c r="H94" s="38"/>
      <c r="I94" s="38"/>
      <c r="J94" s="38"/>
      <c r="K94" s="38"/>
      <c r="L94" s="38"/>
      <c r="M94" s="38"/>
      <c r="N94" s="38"/>
      <c r="O94" s="2">
        <v>0</v>
      </c>
      <c r="P94" s="2">
        <v>0</v>
      </c>
      <c r="Q94" s="35"/>
    </row>
    <row r="95" spans="1:17" ht="14.25" hidden="1" customHeight="1" x14ac:dyDescent="0.25">
      <c r="A95" s="13">
        <v>322</v>
      </c>
      <c r="B95" s="14" t="s">
        <v>96</v>
      </c>
      <c r="C95" s="14"/>
      <c r="D95" s="14"/>
      <c r="E95" s="36">
        <f>32727000-1326966</f>
        <v>31400034</v>
      </c>
      <c r="F95" s="36">
        <f>32727000-1327265</f>
        <v>31399735</v>
      </c>
      <c r="G95" s="16">
        <f>32727000-1316965</f>
        <v>31410035</v>
      </c>
      <c r="H95" s="38"/>
      <c r="I95" s="38"/>
      <c r="J95" s="38"/>
      <c r="K95" s="38"/>
      <c r="L95" s="38"/>
      <c r="M95" s="38"/>
      <c r="N95" s="38"/>
      <c r="O95" s="2">
        <v>0</v>
      </c>
      <c r="P95" s="2">
        <v>0</v>
      </c>
      <c r="Q95" s="35"/>
    </row>
    <row r="96" spans="1:17" ht="18" hidden="1" customHeight="1" x14ac:dyDescent="0.25">
      <c r="A96" s="13">
        <v>323</v>
      </c>
      <c r="B96" s="14" t="s">
        <v>82</v>
      </c>
      <c r="C96" s="14"/>
      <c r="D96" s="14"/>
      <c r="E96" s="36">
        <f>5336877-76559</f>
        <v>5260318</v>
      </c>
      <c r="F96" s="36">
        <f>5336877-851555</f>
        <v>4485322</v>
      </c>
      <c r="G96" s="16">
        <f>5336877-871855</f>
        <v>4465022</v>
      </c>
      <c r="H96" s="38"/>
      <c r="I96" s="38"/>
      <c r="J96" s="38"/>
      <c r="K96" s="38"/>
      <c r="L96" s="38"/>
      <c r="M96" s="38"/>
      <c r="N96" s="38"/>
      <c r="Q96" s="35"/>
    </row>
    <row r="97" spans="1:17" ht="15.6" hidden="1" customHeight="1" x14ac:dyDescent="0.25">
      <c r="A97" s="13">
        <v>329</v>
      </c>
      <c r="B97" s="14" t="s">
        <v>97</v>
      </c>
      <c r="C97" s="14"/>
      <c r="D97" s="14"/>
      <c r="E97" s="36">
        <v>401625</v>
      </c>
      <c r="F97" s="36">
        <v>401625</v>
      </c>
      <c r="G97" s="16">
        <v>401625</v>
      </c>
      <c r="H97" s="38"/>
      <c r="I97" s="38"/>
      <c r="J97" s="38"/>
      <c r="K97" s="38"/>
      <c r="L97" s="38"/>
      <c r="M97" s="38"/>
      <c r="N97" s="38"/>
      <c r="Q97" s="35"/>
    </row>
    <row r="98" spans="1:17" s="35" customFormat="1" ht="15.6" hidden="1" customHeight="1" x14ac:dyDescent="0.25">
      <c r="A98" s="25">
        <v>34</v>
      </c>
      <c r="B98" s="26" t="s">
        <v>17</v>
      </c>
      <c r="C98" s="26"/>
      <c r="D98" s="26"/>
      <c r="E98" s="27">
        <f>SUM(E99:E100)</f>
        <v>500000</v>
      </c>
      <c r="F98" s="27">
        <f>SUM(F99:F100)</f>
        <v>500000</v>
      </c>
      <c r="G98" s="28">
        <f>SUM(G99:G100)</f>
        <v>500000</v>
      </c>
      <c r="H98" s="24"/>
      <c r="I98" s="24"/>
      <c r="J98" s="24"/>
      <c r="K98" s="24"/>
      <c r="L98" s="24"/>
      <c r="M98" s="24"/>
      <c r="N98" s="24"/>
      <c r="Q98" s="35">
        <f>SUM(F98:K98)</f>
        <v>1000000</v>
      </c>
    </row>
    <row r="99" spans="1:17" ht="15.6" hidden="1" customHeight="1" x14ac:dyDescent="0.25">
      <c r="A99" s="13">
        <v>342</v>
      </c>
      <c r="B99" s="14" t="s">
        <v>98</v>
      </c>
      <c r="C99" s="14"/>
      <c r="D99" s="14"/>
      <c r="E99" s="36">
        <v>100000</v>
      </c>
      <c r="F99" s="36">
        <v>100000</v>
      </c>
      <c r="G99" s="37">
        <v>100000</v>
      </c>
      <c r="H99" s="38"/>
      <c r="I99" s="38"/>
      <c r="J99" s="38"/>
      <c r="K99" s="38"/>
      <c r="L99" s="38"/>
      <c r="M99" s="38"/>
      <c r="N99" s="38"/>
    </row>
    <row r="100" spans="1:17" ht="15.6" hidden="1" customHeight="1" x14ac:dyDescent="0.25">
      <c r="A100" s="13">
        <v>343</v>
      </c>
      <c r="B100" s="14" t="s">
        <v>99</v>
      </c>
      <c r="C100" s="14"/>
      <c r="D100" s="14"/>
      <c r="E100" s="36">
        <v>400000</v>
      </c>
      <c r="F100" s="36">
        <v>400000</v>
      </c>
      <c r="G100" s="16">
        <v>400000</v>
      </c>
      <c r="H100" s="38"/>
      <c r="I100" s="38"/>
      <c r="J100" s="38"/>
      <c r="K100" s="38"/>
      <c r="L100" s="38"/>
      <c r="M100" s="38"/>
      <c r="N100" s="38"/>
      <c r="Q100" s="35"/>
    </row>
    <row r="101" spans="1:17" s="35" customFormat="1" ht="31.15" hidden="1" customHeight="1" x14ac:dyDescent="0.25">
      <c r="A101" s="25">
        <v>37</v>
      </c>
      <c r="B101" s="26" t="s">
        <v>100</v>
      </c>
      <c r="C101" s="26"/>
      <c r="D101" s="26"/>
      <c r="E101" s="27">
        <f>SUM(E102)</f>
        <v>120000</v>
      </c>
      <c r="F101" s="27">
        <f>SUM(F102)</f>
        <v>120000</v>
      </c>
      <c r="G101" s="28">
        <f>SUM(G102)</f>
        <v>120000</v>
      </c>
      <c r="H101" s="24"/>
      <c r="I101" s="24"/>
      <c r="J101" s="24"/>
      <c r="K101" s="24"/>
      <c r="L101" s="24"/>
      <c r="M101" s="24"/>
      <c r="N101" s="24"/>
    </row>
    <row r="102" spans="1:17" ht="31.15" hidden="1" customHeight="1" x14ac:dyDescent="0.25">
      <c r="A102" s="17">
        <v>372</v>
      </c>
      <c r="B102" s="18" t="s">
        <v>101</v>
      </c>
      <c r="C102" s="18"/>
      <c r="D102" s="18"/>
      <c r="E102" s="39">
        <v>120000</v>
      </c>
      <c r="F102" s="39">
        <v>120000</v>
      </c>
      <c r="G102" s="20">
        <v>120000</v>
      </c>
      <c r="H102" s="38"/>
      <c r="I102" s="38"/>
      <c r="J102" s="38"/>
      <c r="K102" s="38"/>
      <c r="L102" s="38"/>
      <c r="M102" s="38"/>
      <c r="N102" s="38"/>
      <c r="Q102" s="35"/>
    </row>
    <row r="103" spans="1:17" s="30" customFormat="1" ht="15.75" hidden="1" customHeight="1" x14ac:dyDescent="0.25">
      <c r="A103" s="221" t="s">
        <v>86</v>
      </c>
      <c r="B103" s="222"/>
      <c r="C103" s="49"/>
      <c r="D103" s="49"/>
      <c r="E103" s="22">
        <f>SUM(E89,E93,E98,E101)</f>
        <v>133878715</v>
      </c>
      <c r="F103" s="22">
        <f>SUM(F89,F93,F98,F101)</f>
        <v>133103420</v>
      </c>
      <c r="G103" s="22">
        <f>SUM(G89,G93,G98,G101)</f>
        <v>133093420</v>
      </c>
      <c r="H103" s="24"/>
      <c r="I103" s="24"/>
      <c r="J103" s="24"/>
      <c r="K103" s="24"/>
      <c r="L103" s="24"/>
      <c r="M103" s="24"/>
      <c r="N103" s="24"/>
      <c r="O103" s="62" t="e">
        <f>SUM(O89,O93,O98,#REF!,#REF!)</f>
        <v>#REF!</v>
      </c>
      <c r="P103" s="22" t="e">
        <f>SUM(P89,P93,P98,#REF!,#REF!)</f>
        <v>#REF!</v>
      </c>
      <c r="Q103" s="22" t="e">
        <f>SUM(Q89,Q93,Q98,#REF!,#REF!)</f>
        <v>#REF!</v>
      </c>
    </row>
    <row r="104" spans="1:17" s="30" customFormat="1" ht="15.6" hidden="1" customHeight="1" x14ac:dyDescent="0.25">
      <c r="A104" s="23"/>
      <c r="B104" s="23"/>
      <c r="C104" s="23"/>
      <c r="D104" s="23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Q104" s="35"/>
    </row>
    <row r="105" spans="1:17" s="30" customFormat="1" ht="15.6" hidden="1" customHeight="1" x14ac:dyDescent="0.25">
      <c r="A105" s="30" t="s">
        <v>102</v>
      </c>
      <c r="B105" s="23"/>
      <c r="C105" s="23"/>
      <c r="D105" s="23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Q105" s="35"/>
    </row>
    <row r="106" spans="1:17" s="32" customFormat="1" ht="32.25" hidden="1" customHeight="1" x14ac:dyDescent="0.2">
      <c r="A106" s="206" t="s">
        <v>81</v>
      </c>
      <c r="B106" s="208" t="s">
        <v>45</v>
      </c>
      <c r="C106" s="7"/>
      <c r="D106" s="7"/>
      <c r="E106" s="210" t="s">
        <v>46</v>
      </c>
      <c r="F106" s="210" t="s">
        <v>47</v>
      </c>
      <c r="G106" s="210" t="s">
        <v>1</v>
      </c>
      <c r="H106" s="219"/>
      <c r="I106" s="220"/>
      <c r="J106" s="220"/>
      <c r="K106" s="220"/>
      <c r="L106" s="220"/>
      <c r="M106" s="216"/>
      <c r="N106" s="216"/>
      <c r="O106" s="31" t="s">
        <v>62</v>
      </c>
      <c r="P106" s="31" t="s">
        <v>63</v>
      </c>
    </row>
    <row r="107" spans="1:17" s="32" customFormat="1" ht="15" hidden="1" customHeight="1" x14ac:dyDescent="0.2">
      <c r="A107" s="207"/>
      <c r="B107" s="209"/>
      <c r="C107" s="8"/>
      <c r="D107" s="8"/>
      <c r="E107" s="211"/>
      <c r="F107" s="211"/>
      <c r="G107" s="211"/>
      <c r="H107" s="219"/>
      <c r="I107" s="220"/>
      <c r="J107" s="220"/>
      <c r="K107" s="220"/>
      <c r="L107" s="220"/>
      <c r="M107" s="216"/>
      <c r="N107" s="216"/>
      <c r="O107" s="33"/>
      <c r="P107" s="33"/>
    </row>
    <row r="108" spans="1:17" s="35" customFormat="1" ht="15.75" hidden="1" customHeight="1" x14ac:dyDescent="0.25">
      <c r="A108" s="9">
        <v>32</v>
      </c>
      <c r="B108" s="10" t="s">
        <v>15</v>
      </c>
      <c r="C108" s="10"/>
      <c r="D108" s="10"/>
      <c r="E108" s="11">
        <f>SUM(E109:E110)</f>
        <v>719740</v>
      </c>
      <c r="F108" s="11">
        <f>SUM(F109:F110)</f>
        <v>650000</v>
      </c>
      <c r="G108" s="12">
        <f>SUM(G109:G110)</f>
        <v>650000</v>
      </c>
      <c r="H108" s="24"/>
      <c r="I108" s="24"/>
      <c r="J108" s="24"/>
      <c r="K108" s="24"/>
      <c r="L108" s="24"/>
      <c r="M108" s="24"/>
      <c r="N108" s="24"/>
      <c r="O108" s="35">
        <v>0</v>
      </c>
      <c r="P108" s="35">
        <v>0</v>
      </c>
      <c r="Q108" s="35">
        <f>SUM(F108:K108)</f>
        <v>1300000</v>
      </c>
    </row>
    <row r="109" spans="1:17" ht="14.25" hidden="1" customHeight="1" x14ac:dyDescent="0.25">
      <c r="A109" s="13">
        <v>321</v>
      </c>
      <c r="B109" s="14" t="s">
        <v>95</v>
      </c>
      <c r="C109" s="14"/>
      <c r="D109" s="14"/>
      <c r="E109" s="36">
        <v>52940</v>
      </c>
      <c r="F109" s="66">
        <v>50000</v>
      </c>
      <c r="G109" s="68">
        <v>50000</v>
      </c>
      <c r="H109" s="38"/>
      <c r="I109" s="38"/>
      <c r="J109" s="38"/>
      <c r="K109" s="38"/>
      <c r="L109" s="38"/>
      <c r="M109" s="38"/>
      <c r="N109" s="38"/>
      <c r="O109" s="2">
        <v>0</v>
      </c>
      <c r="P109" s="2">
        <v>0</v>
      </c>
      <c r="Q109" s="35"/>
    </row>
    <row r="110" spans="1:17" ht="14.25" hidden="1" customHeight="1" x14ac:dyDescent="0.25">
      <c r="A110" s="13">
        <v>322</v>
      </c>
      <c r="B110" s="14" t="s">
        <v>96</v>
      </c>
      <c r="C110" s="14"/>
      <c r="D110" s="14"/>
      <c r="E110" s="36">
        <f>690240-23440</f>
        <v>666800</v>
      </c>
      <c r="F110" s="36">
        <v>600000</v>
      </c>
      <c r="G110" s="68">
        <v>600000</v>
      </c>
      <c r="H110" s="38"/>
      <c r="I110" s="38"/>
      <c r="J110" s="38"/>
      <c r="K110" s="38"/>
      <c r="L110" s="38"/>
      <c r="M110" s="38"/>
      <c r="N110" s="38"/>
      <c r="O110" s="2">
        <v>0</v>
      </c>
      <c r="P110" s="2">
        <v>0</v>
      </c>
      <c r="Q110" s="35"/>
    </row>
    <row r="111" spans="1:17" ht="15" hidden="1" customHeight="1" x14ac:dyDescent="0.25">
      <c r="A111" s="25">
        <v>42</v>
      </c>
      <c r="B111" s="26" t="s">
        <v>19</v>
      </c>
      <c r="C111" s="26"/>
      <c r="D111" s="26"/>
      <c r="E111" s="27">
        <f>SUM(E112:E113)</f>
        <v>421000</v>
      </c>
      <c r="F111" s="27">
        <f>SUM(F112:F113)</f>
        <v>350000</v>
      </c>
      <c r="G111" s="28">
        <f>SUM(G112:G113)</f>
        <v>350000</v>
      </c>
      <c r="H111" s="24"/>
      <c r="I111" s="24"/>
      <c r="J111" s="24"/>
      <c r="K111" s="24"/>
      <c r="L111" s="24"/>
      <c r="M111" s="24"/>
      <c r="N111" s="24"/>
      <c r="Q111" s="35">
        <f>SUM(F111:K111)</f>
        <v>700000</v>
      </c>
    </row>
    <row r="112" spans="1:17" ht="15.6" hidden="1" customHeight="1" x14ac:dyDescent="0.25">
      <c r="A112" s="13">
        <v>422</v>
      </c>
      <c r="B112" s="14" t="s">
        <v>85</v>
      </c>
      <c r="C112" s="14"/>
      <c r="D112" s="14"/>
      <c r="E112" s="36">
        <v>420000</v>
      </c>
      <c r="F112" s="36">
        <v>350000</v>
      </c>
      <c r="G112" s="37">
        <v>350000</v>
      </c>
      <c r="H112" s="38"/>
      <c r="I112" s="38"/>
      <c r="J112" s="38"/>
      <c r="K112" s="38"/>
      <c r="L112" s="38"/>
      <c r="M112" s="38"/>
      <c r="N112" s="38"/>
      <c r="Q112" s="35"/>
    </row>
    <row r="113" spans="1:17" ht="31.15" hidden="1" customHeight="1" x14ac:dyDescent="0.25">
      <c r="A113" s="17">
        <v>424</v>
      </c>
      <c r="B113" s="18" t="s">
        <v>92</v>
      </c>
      <c r="C113" s="18"/>
      <c r="D113" s="18"/>
      <c r="E113" s="39">
        <v>1000</v>
      </c>
      <c r="F113" s="39"/>
      <c r="G113" s="40"/>
      <c r="H113" s="38"/>
      <c r="I113" s="38"/>
      <c r="J113" s="38"/>
      <c r="K113" s="38"/>
      <c r="L113" s="38"/>
      <c r="M113" s="38"/>
      <c r="N113" s="38"/>
    </row>
    <row r="114" spans="1:17" s="30" customFormat="1" ht="15.6" hidden="1" customHeight="1" x14ac:dyDescent="0.25">
      <c r="A114" s="221" t="s">
        <v>86</v>
      </c>
      <c r="B114" s="222"/>
      <c r="C114" s="49"/>
      <c r="D114" s="49"/>
      <c r="E114" s="22">
        <f>SUM(E108,E111)</f>
        <v>1140740</v>
      </c>
      <c r="F114" s="22">
        <f>SUM(F108,F111)</f>
        <v>1000000</v>
      </c>
      <c r="G114" s="22">
        <f>SUM(G108,G111)</f>
        <v>1000000</v>
      </c>
      <c r="H114" s="24"/>
      <c r="I114" s="24"/>
      <c r="J114" s="24"/>
      <c r="K114" s="24"/>
      <c r="L114" s="24"/>
      <c r="M114" s="24"/>
      <c r="N114" s="24"/>
      <c r="O114" s="62" t="e">
        <f>SUM(#REF!,O108,#REF!,#REF!,O111)</f>
        <v>#REF!</v>
      </c>
      <c r="P114" s="22" t="e">
        <f>SUM(#REF!,P108,#REF!,#REF!,P111)</f>
        <v>#REF!</v>
      </c>
      <c r="Q114" s="22" t="e">
        <f>SUM(#REF!,Q108,#REF!,#REF!,Q111)</f>
        <v>#REF!</v>
      </c>
    </row>
    <row r="115" spans="1:17" ht="27.75" hidden="1" customHeight="1" x14ac:dyDescent="0.25">
      <c r="A115" s="69">
        <v>3212</v>
      </c>
      <c r="B115" s="70" t="s">
        <v>103</v>
      </c>
      <c r="C115" s="70"/>
      <c r="D115" s="70"/>
      <c r="E115" s="71">
        <f>SUM(F115:L115)</f>
        <v>0</v>
      </c>
      <c r="F115" s="66"/>
      <c r="G115" s="66"/>
      <c r="H115" s="72"/>
      <c r="I115" s="72"/>
      <c r="J115" s="72"/>
      <c r="K115" s="72"/>
      <c r="L115" s="72"/>
      <c r="M115" s="72"/>
      <c r="N115" s="73"/>
      <c r="O115" s="2">
        <v>0</v>
      </c>
      <c r="P115" s="2">
        <v>0</v>
      </c>
    </row>
    <row r="116" spans="1:17" ht="14.25" hidden="1" customHeight="1" x14ac:dyDescent="0.25">
      <c r="A116" s="69">
        <v>3213</v>
      </c>
      <c r="B116" s="70" t="s">
        <v>104</v>
      </c>
      <c r="C116" s="70"/>
      <c r="D116" s="70"/>
      <c r="E116" s="71">
        <f>SUM(F116:L116)</f>
        <v>0</v>
      </c>
      <c r="F116" s="66"/>
      <c r="G116" s="66"/>
      <c r="H116" s="66"/>
      <c r="I116" s="66"/>
      <c r="J116" s="66"/>
      <c r="K116" s="66"/>
      <c r="L116" s="66"/>
      <c r="M116" s="66"/>
      <c r="N116" s="74"/>
      <c r="O116" s="2">
        <v>0</v>
      </c>
      <c r="P116" s="2">
        <v>0</v>
      </c>
    </row>
    <row r="117" spans="1:17" ht="14.25" hidden="1" customHeight="1" x14ac:dyDescent="0.25">
      <c r="A117" s="25">
        <v>322</v>
      </c>
      <c r="B117" s="26" t="s">
        <v>96</v>
      </c>
      <c r="C117" s="26"/>
      <c r="D117" s="26"/>
      <c r="E117" s="75">
        <f>SUM(F117:L117)</f>
        <v>0</v>
      </c>
      <c r="F117" s="27">
        <f>SUM(F118)</f>
        <v>0</v>
      </c>
      <c r="G117" s="27">
        <f t="shared" ref="G117:N117" si="0">SUM(G118)</f>
        <v>0</v>
      </c>
      <c r="H117" s="27">
        <f>SUM(H118)</f>
        <v>0</v>
      </c>
      <c r="I117" s="27">
        <f t="shared" si="0"/>
        <v>0</v>
      </c>
      <c r="J117" s="27">
        <f t="shared" si="0"/>
        <v>0</v>
      </c>
      <c r="K117" s="27">
        <f t="shared" si="0"/>
        <v>0</v>
      </c>
      <c r="L117" s="27">
        <f t="shared" si="0"/>
        <v>0</v>
      </c>
      <c r="M117" s="27">
        <f t="shared" si="0"/>
        <v>0</v>
      </c>
      <c r="N117" s="28">
        <f t="shared" si="0"/>
        <v>0</v>
      </c>
      <c r="O117" s="2">
        <v>0</v>
      </c>
      <c r="P117" s="2">
        <v>0</v>
      </c>
    </row>
    <row r="118" spans="1:17" ht="14.25" hidden="1" customHeight="1" x14ac:dyDescent="0.25">
      <c r="A118" s="76">
        <v>3225</v>
      </c>
      <c r="B118" s="77" t="s">
        <v>105</v>
      </c>
      <c r="C118" s="77"/>
      <c r="D118" s="77"/>
      <c r="E118" s="78">
        <f>SUM(F118:L118)</f>
        <v>0</v>
      </c>
      <c r="F118" s="79"/>
      <c r="G118" s="80"/>
      <c r="H118" s="79"/>
      <c r="I118" s="80"/>
      <c r="J118" s="80"/>
      <c r="K118" s="80"/>
      <c r="L118" s="80"/>
      <c r="M118" s="79"/>
      <c r="N118" s="81"/>
      <c r="O118" s="2">
        <v>0</v>
      </c>
      <c r="P118" s="2">
        <v>0</v>
      </c>
    </row>
    <row r="119" spans="1:17" s="30" customFormat="1" ht="15" hidden="1" customHeight="1" x14ac:dyDescent="0.25">
      <c r="A119" s="221" t="s">
        <v>86</v>
      </c>
      <c r="B119" s="222"/>
      <c r="C119" s="49"/>
      <c r="D119" s="49"/>
      <c r="E119" s="50">
        <f>SUM(E113)</f>
        <v>1000</v>
      </c>
      <c r="F119" s="50">
        <f>SUM(F113)</f>
        <v>0</v>
      </c>
      <c r="G119" s="50">
        <f t="shared" ref="G119:N119" si="1">SUM(G113)</f>
        <v>0</v>
      </c>
      <c r="H119" s="50">
        <f>SUM(H113)</f>
        <v>0</v>
      </c>
      <c r="I119" s="50">
        <f t="shared" si="1"/>
        <v>0</v>
      </c>
      <c r="J119" s="50">
        <f t="shared" si="1"/>
        <v>0</v>
      </c>
      <c r="K119" s="50">
        <f t="shared" si="1"/>
        <v>0</v>
      </c>
      <c r="L119" s="50">
        <f>SUM(L113)</f>
        <v>0</v>
      </c>
      <c r="M119" s="50">
        <f t="shared" si="1"/>
        <v>0</v>
      </c>
      <c r="N119" s="50">
        <f t="shared" si="1"/>
        <v>0</v>
      </c>
    </row>
    <row r="120" spans="1:17" s="30" customFormat="1" ht="15.6" hidden="1" customHeight="1" x14ac:dyDescent="0.25">
      <c r="A120" s="82"/>
      <c r="B120" s="23"/>
      <c r="C120" s="23"/>
      <c r="D120" s="23"/>
      <c r="E120" s="57"/>
      <c r="F120" s="57"/>
      <c r="G120" s="57"/>
      <c r="H120" s="57"/>
      <c r="I120" s="57"/>
      <c r="J120" s="57"/>
      <c r="K120" s="57"/>
      <c r="L120" s="57"/>
      <c r="M120" s="57"/>
      <c r="N120" s="57"/>
    </row>
    <row r="121" spans="1:17" s="30" customFormat="1" ht="15.6" hidden="1" customHeight="1" x14ac:dyDescent="0.25">
      <c r="A121" s="225" t="s">
        <v>106</v>
      </c>
      <c r="B121" s="225"/>
      <c r="C121" s="225"/>
      <c r="D121" s="225"/>
      <c r="E121" s="225"/>
      <c r="F121" s="55" t="s">
        <v>107</v>
      </c>
      <c r="G121" s="53"/>
      <c r="H121" s="53"/>
      <c r="I121" s="57"/>
      <c r="J121" s="57"/>
      <c r="K121" s="57"/>
      <c r="L121" s="57"/>
      <c r="M121" s="57"/>
      <c r="N121" s="57"/>
    </row>
    <row r="122" spans="1:17" s="32" customFormat="1" ht="32.25" hidden="1" customHeight="1" x14ac:dyDescent="0.2">
      <c r="A122" s="206" t="s">
        <v>81</v>
      </c>
      <c r="B122" s="208" t="s">
        <v>45</v>
      </c>
      <c r="C122" s="7"/>
      <c r="D122" s="7"/>
      <c r="E122" s="210" t="s">
        <v>108</v>
      </c>
      <c r="F122" s="226" t="s">
        <v>32</v>
      </c>
      <c r="G122" s="226" t="s">
        <v>37</v>
      </c>
      <c r="H122" s="226" t="s">
        <v>39</v>
      </c>
      <c r="I122" s="226" t="s">
        <v>40</v>
      </c>
      <c r="J122" s="226" t="s">
        <v>21</v>
      </c>
      <c r="K122" s="226" t="s">
        <v>109</v>
      </c>
      <c r="L122" s="226">
        <v>922</v>
      </c>
      <c r="M122" s="210" t="s">
        <v>110</v>
      </c>
      <c r="N122" s="210" t="s">
        <v>111</v>
      </c>
      <c r="O122" s="31" t="s">
        <v>62</v>
      </c>
      <c r="P122" s="31" t="s">
        <v>63</v>
      </c>
    </row>
    <row r="123" spans="1:17" s="32" customFormat="1" ht="65.25" hidden="1" customHeight="1" x14ac:dyDescent="0.2">
      <c r="A123" s="207"/>
      <c r="B123" s="209"/>
      <c r="C123" s="8"/>
      <c r="D123" s="8"/>
      <c r="E123" s="211"/>
      <c r="F123" s="227"/>
      <c r="G123" s="227"/>
      <c r="H123" s="227"/>
      <c r="I123" s="227"/>
      <c r="J123" s="227"/>
      <c r="K123" s="227"/>
      <c r="L123" s="227"/>
      <c r="M123" s="211"/>
      <c r="N123" s="211"/>
      <c r="O123" s="33"/>
      <c r="P123" s="33"/>
    </row>
    <row r="124" spans="1:17" ht="14.25" hidden="1" customHeight="1" x14ac:dyDescent="0.25">
      <c r="A124" s="9">
        <v>32</v>
      </c>
      <c r="B124" s="10" t="s">
        <v>15</v>
      </c>
      <c r="C124" s="10"/>
      <c r="D124" s="10"/>
      <c r="E124" s="65">
        <f t="shared" ref="E124:E129" si="2">SUM(F124:L124)</f>
        <v>0</v>
      </c>
      <c r="F124" s="11">
        <f t="shared" ref="F124:J124" si="3">SUM(F125,F128)</f>
        <v>0</v>
      </c>
      <c r="G124" s="11">
        <f t="shared" si="3"/>
        <v>0</v>
      </c>
      <c r="H124" s="11">
        <f>SUM(H125,H128)</f>
        <v>0</v>
      </c>
      <c r="I124" s="11">
        <f t="shared" si="3"/>
        <v>0</v>
      </c>
      <c r="J124" s="11">
        <f t="shared" si="3"/>
        <v>0</v>
      </c>
      <c r="K124" s="11">
        <f>SUM(K125,K128)</f>
        <v>0</v>
      </c>
      <c r="L124" s="11">
        <f>SUM(L125,L128)</f>
        <v>0</v>
      </c>
      <c r="M124" s="11">
        <f>SUM(E124*1.1)</f>
        <v>0</v>
      </c>
      <c r="N124" s="12">
        <f>SUM(M124*1.099)</f>
        <v>0</v>
      </c>
      <c r="O124" s="2">
        <v>0</v>
      </c>
      <c r="P124" s="2">
        <v>0</v>
      </c>
    </row>
    <row r="125" spans="1:17" ht="14.25" hidden="1" customHeight="1" x14ac:dyDescent="0.25">
      <c r="A125" s="25">
        <v>321</v>
      </c>
      <c r="B125" s="26" t="s">
        <v>95</v>
      </c>
      <c r="C125" s="26"/>
      <c r="D125" s="26"/>
      <c r="E125" s="75">
        <f t="shared" si="2"/>
        <v>0</v>
      </c>
      <c r="F125" s="27">
        <f t="shared" ref="F125:N125" si="4">SUM(F126:F127)</f>
        <v>0</v>
      </c>
      <c r="G125" s="27">
        <f t="shared" si="4"/>
        <v>0</v>
      </c>
      <c r="H125" s="27">
        <f>SUM(H126:H127)</f>
        <v>0</v>
      </c>
      <c r="I125" s="27">
        <f t="shared" si="4"/>
        <v>0</v>
      </c>
      <c r="J125" s="27">
        <f t="shared" si="4"/>
        <v>0</v>
      </c>
      <c r="K125" s="27">
        <f>SUM(K126:K127)</f>
        <v>0</v>
      </c>
      <c r="L125" s="27">
        <f>SUM(L126:L127)</f>
        <v>0</v>
      </c>
      <c r="M125" s="27">
        <f t="shared" si="4"/>
        <v>0</v>
      </c>
      <c r="N125" s="28">
        <f t="shared" si="4"/>
        <v>0</v>
      </c>
      <c r="O125" s="2">
        <v>0</v>
      </c>
      <c r="P125" s="2">
        <v>0</v>
      </c>
    </row>
    <row r="126" spans="1:17" ht="27.75" hidden="1" customHeight="1" x14ac:dyDescent="0.25">
      <c r="A126" s="69">
        <v>3212</v>
      </c>
      <c r="B126" s="70" t="s">
        <v>103</v>
      </c>
      <c r="C126" s="70"/>
      <c r="D126" s="70"/>
      <c r="E126" s="71">
        <f t="shared" si="2"/>
        <v>0</v>
      </c>
      <c r="F126" s="66"/>
      <c r="G126" s="66"/>
      <c r="H126" s="66"/>
      <c r="I126" s="66"/>
      <c r="J126" s="66"/>
      <c r="K126" s="66"/>
      <c r="L126" s="66"/>
      <c r="M126" s="66"/>
      <c r="N126" s="74"/>
      <c r="O126" s="2">
        <v>0</v>
      </c>
      <c r="P126" s="2">
        <v>0</v>
      </c>
    </row>
    <row r="127" spans="1:17" ht="14.25" hidden="1" customHeight="1" x14ac:dyDescent="0.25">
      <c r="A127" s="69">
        <v>3213</v>
      </c>
      <c r="B127" s="70" t="s">
        <v>104</v>
      </c>
      <c r="C127" s="70"/>
      <c r="D127" s="70"/>
      <c r="E127" s="71">
        <f t="shared" si="2"/>
        <v>0</v>
      </c>
      <c r="F127" s="66"/>
      <c r="G127" s="66"/>
      <c r="H127" s="66"/>
      <c r="I127" s="66"/>
      <c r="J127" s="66"/>
      <c r="K127" s="66"/>
      <c r="L127" s="66"/>
      <c r="M127" s="66"/>
      <c r="N127" s="74"/>
      <c r="O127" s="2">
        <v>0</v>
      </c>
      <c r="P127" s="2">
        <v>0</v>
      </c>
    </row>
    <row r="128" spans="1:17" ht="14.25" hidden="1" customHeight="1" x14ac:dyDescent="0.25">
      <c r="A128" s="25">
        <v>322</v>
      </c>
      <c r="B128" s="26" t="s">
        <v>96</v>
      </c>
      <c r="C128" s="26"/>
      <c r="D128" s="26"/>
      <c r="E128" s="75">
        <f t="shared" si="2"/>
        <v>0</v>
      </c>
      <c r="F128" s="27">
        <f t="shared" ref="F128:N128" si="5">SUM(F129)</f>
        <v>0</v>
      </c>
      <c r="G128" s="27">
        <f t="shared" si="5"/>
        <v>0</v>
      </c>
      <c r="H128" s="27">
        <f>SUM(H129)</f>
        <v>0</v>
      </c>
      <c r="I128" s="27">
        <f t="shared" si="5"/>
        <v>0</v>
      </c>
      <c r="J128" s="27">
        <f t="shared" si="5"/>
        <v>0</v>
      </c>
      <c r="K128" s="27">
        <f>SUM(K129)</f>
        <v>0</v>
      </c>
      <c r="L128" s="27">
        <f>SUM(L129)</f>
        <v>0</v>
      </c>
      <c r="M128" s="27">
        <f t="shared" si="5"/>
        <v>0</v>
      </c>
      <c r="N128" s="28">
        <f t="shared" si="5"/>
        <v>0</v>
      </c>
      <c r="O128" s="2">
        <v>0</v>
      </c>
      <c r="P128" s="2">
        <v>0</v>
      </c>
    </row>
    <row r="129" spans="1:16" ht="14.25" hidden="1" customHeight="1" x14ac:dyDescent="0.25">
      <c r="A129" s="76">
        <v>3225</v>
      </c>
      <c r="B129" s="77" t="s">
        <v>105</v>
      </c>
      <c r="C129" s="77"/>
      <c r="D129" s="77"/>
      <c r="E129" s="78">
        <f t="shared" si="2"/>
        <v>0</v>
      </c>
      <c r="F129" s="79"/>
      <c r="G129" s="80"/>
      <c r="H129" s="79"/>
      <c r="I129" s="80"/>
      <c r="J129" s="80"/>
      <c r="K129" s="80"/>
      <c r="L129" s="80"/>
      <c r="M129" s="79"/>
      <c r="N129" s="81"/>
      <c r="O129" s="2">
        <v>0</v>
      </c>
      <c r="P129" s="2">
        <v>0</v>
      </c>
    </row>
    <row r="130" spans="1:16" s="30" customFormat="1" ht="15.6" hidden="1" customHeight="1" x14ac:dyDescent="0.25">
      <c r="A130" s="221" t="s">
        <v>86</v>
      </c>
      <c r="B130" s="222"/>
      <c r="C130" s="49"/>
      <c r="D130" s="49"/>
      <c r="E130" s="50">
        <f>SUM(E124)</f>
        <v>0</v>
      </c>
      <c r="F130" s="50">
        <f>SUM(F124)</f>
        <v>0</v>
      </c>
      <c r="G130" s="50">
        <f t="shared" ref="G130:N130" si="6">SUM(G124)</f>
        <v>0</v>
      </c>
      <c r="H130" s="50">
        <f>SUM(H124)</f>
        <v>0</v>
      </c>
      <c r="I130" s="50">
        <f t="shared" si="6"/>
        <v>0</v>
      </c>
      <c r="J130" s="50">
        <f t="shared" si="6"/>
        <v>0</v>
      </c>
      <c r="K130" s="50">
        <f>SUM(K124)</f>
        <v>0</v>
      </c>
      <c r="L130" s="50">
        <f>SUM(L124)</f>
        <v>0</v>
      </c>
      <c r="M130" s="50">
        <f t="shared" si="6"/>
        <v>0</v>
      </c>
      <c r="N130" s="50">
        <f t="shared" si="6"/>
        <v>0</v>
      </c>
    </row>
    <row r="131" spans="1:16" s="30" customFormat="1" ht="15.6" hidden="1" customHeight="1" x14ac:dyDescent="0.25">
      <c r="A131" s="23"/>
      <c r="B131" s="23"/>
      <c r="C131" s="23"/>
      <c r="D131" s="23"/>
      <c r="E131" s="57"/>
      <c r="F131" s="57"/>
      <c r="G131" s="57"/>
      <c r="H131" s="57"/>
      <c r="I131" s="57"/>
      <c r="J131" s="57"/>
      <c r="K131" s="57"/>
      <c r="L131" s="57"/>
      <c r="M131" s="57"/>
      <c r="N131" s="57"/>
    </row>
    <row r="132" spans="1:16" s="53" customFormat="1" ht="21" hidden="1" customHeight="1" x14ac:dyDescent="0.25">
      <c r="A132" s="225" t="s">
        <v>106</v>
      </c>
      <c r="B132" s="225"/>
      <c r="C132" s="225"/>
      <c r="D132" s="225"/>
      <c r="E132" s="225"/>
      <c r="F132" s="55" t="s">
        <v>112</v>
      </c>
    </row>
    <row r="133" spans="1:16" s="32" customFormat="1" ht="32.25" hidden="1" customHeight="1" x14ac:dyDescent="0.2">
      <c r="A133" s="206" t="s">
        <v>81</v>
      </c>
      <c r="B133" s="208" t="s">
        <v>45</v>
      </c>
      <c r="C133" s="7"/>
      <c r="D133" s="7"/>
      <c r="E133" s="210" t="s">
        <v>108</v>
      </c>
      <c r="F133" s="226" t="s">
        <v>32</v>
      </c>
      <c r="G133" s="226" t="s">
        <v>37</v>
      </c>
      <c r="H133" s="226" t="s">
        <v>39</v>
      </c>
      <c r="I133" s="226" t="s">
        <v>40</v>
      </c>
      <c r="J133" s="226" t="s">
        <v>21</v>
      </c>
      <c r="K133" s="226" t="s">
        <v>109</v>
      </c>
      <c r="L133" s="226">
        <v>922</v>
      </c>
      <c r="M133" s="210" t="s">
        <v>110</v>
      </c>
      <c r="N133" s="210" t="s">
        <v>111</v>
      </c>
      <c r="O133" s="31" t="s">
        <v>62</v>
      </c>
      <c r="P133" s="31" t="s">
        <v>63</v>
      </c>
    </row>
    <row r="134" spans="1:16" s="32" customFormat="1" ht="60" hidden="1" customHeight="1" x14ac:dyDescent="0.2">
      <c r="A134" s="207"/>
      <c r="B134" s="209"/>
      <c r="C134" s="8"/>
      <c r="D134" s="8"/>
      <c r="E134" s="211"/>
      <c r="F134" s="227"/>
      <c r="G134" s="227"/>
      <c r="H134" s="227"/>
      <c r="I134" s="227"/>
      <c r="J134" s="227"/>
      <c r="K134" s="227"/>
      <c r="L134" s="227"/>
      <c r="M134" s="211"/>
      <c r="N134" s="211"/>
      <c r="O134" s="33"/>
      <c r="P134" s="33"/>
    </row>
    <row r="135" spans="1:16" ht="14.25" hidden="1" customHeight="1" x14ac:dyDescent="0.25">
      <c r="A135" s="9">
        <v>32</v>
      </c>
      <c r="B135" s="10" t="s">
        <v>15</v>
      </c>
      <c r="C135" s="10"/>
      <c r="D135" s="10"/>
      <c r="E135" s="65">
        <f t="shared" ref="E135:E145" si="7">SUM(F135:L135)</f>
        <v>0</v>
      </c>
      <c r="F135" s="11">
        <f>SUM(F136,F138,F142)</f>
        <v>0</v>
      </c>
      <c r="G135" s="11">
        <f t="shared" ref="G135:K135" si="8">SUM(G136,G138,G142)</f>
        <v>0</v>
      </c>
      <c r="H135" s="11">
        <f>SUM(H136,H138,H142)</f>
        <v>0</v>
      </c>
      <c r="I135" s="11">
        <f t="shared" si="8"/>
        <v>0</v>
      </c>
      <c r="J135" s="11">
        <f t="shared" si="8"/>
        <v>0</v>
      </c>
      <c r="K135" s="11">
        <f t="shared" si="8"/>
        <v>0</v>
      </c>
      <c r="L135" s="11">
        <f>SUM(L136,L138,L142)</f>
        <v>0</v>
      </c>
      <c r="M135" s="11">
        <f>SUM(E135*1.1)</f>
        <v>0</v>
      </c>
      <c r="N135" s="12">
        <f>SUM(M135*1.099)</f>
        <v>0</v>
      </c>
      <c r="O135" s="2">
        <v>0</v>
      </c>
      <c r="P135" s="2">
        <v>0</v>
      </c>
    </row>
    <row r="136" spans="1:16" ht="14.25" hidden="1" customHeight="1" x14ac:dyDescent="0.25">
      <c r="A136" s="25">
        <v>321</v>
      </c>
      <c r="B136" s="26" t="s">
        <v>95</v>
      </c>
      <c r="C136" s="26"/>
      <c r="D136" s="26"/>
      <c r="E136" s="75">
        <f t="shared" si="7"/>
        <v>0</v>
      </c>
      <c r="F136" s="27">
        <f>SUM(F137)</f>
        <v>0</v>
      </c>
      <c r="G136" s="27">
        <f t="shared" ref="G136:N136" si="9">SUM(G137)</f>
        <v>0</v>
      </c>
      <c r="H136" s="27">
        <f>SUM(H137)</f>
        <v>0</v>
      </c>
      <c r="I136" s="27">
        <f t="shared" si="9"/>
        <v>0</v>
      </c>
      <c r="J136" s="27">
        <f t="shared" si="9"/>
        <v>0</v>
      </c>
      <c r="K136" s="27">
        <f t="shared" si="9"/>
        <v>0</v>
      </c>
      <c r="L136" s="27">
        <f t="shared" si="9"/>
        <v>0</v>
      </c>
      <c r="M136" s="27">
        <f t="shared" si="9"/>
        <v>0</v>
      </c>
      <c r="N136" s="28">
        <f t="shared" si="9"/>
        <v>0</v>
      </c>
      <c r="O136" s="2">
        <v>0</v>
      </c>
      <c r="P136" s="2">
        <v>0</v>
      </c>
    </row>
    <row r="137" spans="1:16" ht="14.25" hidden="1" customHeight="1" x14ac:dyDescent="0.25">
      <c r="A137" s="69">
        <v>3213</v>
      </c>
      <c r="B137" s="70" t="s">
        <v>104</v>
      </c>
      <c r="C137" s="70"/>
      <c r="D137" s="70"/>
      <c r="E137" s="71">
        <f t="shared" si="7"/>
        <v>0</v>
      </c>
      <c r="F137" s="66"/>
      <c r="G137" s="66"/>
      <c r="H137" s="66"/>
      <c r="I137" s="66"/>
      <c r="J137" s="66"/>
      <c r="K137" s="66"/>
      <c r="L137" s="66"/>
      <c r="M137" s="66"/>
      <c r="N137" s="74"/>
      <c r="O137" s="2">
        <v>0</v>
      </c>
      <c r="P137" s="2">
        <v>0</v>
      </c>
    </row>
    <row r="138" spans="1:16" ht="14.25" hidden="1" customHeight="1" x14ac:dyDescent="0.25">
      <c r="A138" s="25">
        <v>322</v>
      </c>
      <c r="B138" s="26" t="s">
        <v>96</v>
      </c>
      <c r="C138" s="26"/>
      <c r="D138" s="26"/>
      <c r="E138" s="75">
        <f t="shared" si="7"/>
        <v>0</v>
      </c>
      <c r="F138" s="27">
        <f>SUM(F139:F141)</f>
        <v>0</v>
      </c>
      <c r="G138" s="27">
        <f t="shared" ref="G138:N138" si="10">SUM(G139:G141)</f>
        <v>0</v>
      </c>
      <c r="H138" s="27">
        <f>SUM(H139:H141)</f>
        <v>0</v>
      </c>
      <c r="I138" s="27">
        <f t="shared" si="10"/>
        <v>0</v>
      </c>
      <c r="J138" s="27">
        <f t="shared" si="10"/>
        <v>0</v>
      </c>
      <c r="K138" s="27">
        <f t="shared" si="10"/>
        <v>0</v>
      </c>
      <c r="L138" s="27">
        <f>SUM(L139:L141)</f>
        <v>0</v>
      </c>
      <c r="M138" s="27">
        <f t="shared" si="10"/>
        <v>0</v>
      </c>
      <c r="N138" s="28">
        <f t="shared" si="10"/>
        <v>0</v>
      </c>
      <c r="O138" s="2">
        <v>0</v>
      </c>
      <c r="P138" s="2">
        <v>0</v>
      </c>
    </row>
    <row r="139" spans="1:16" ht="19.5" hidden="1" customHeight="1" x14ac:dyDescent="0.25">
      <c r="A139" s="69">
        <v>3221</v>
      </c>
      <c r="B139" s="70" t="s">
        <v>113</v>
      </c>
      <c r="C139" s="70"/>
      <c r="D139" s="70"/>
      <c r="E139" s="71">
        <f t="shared" si="7"/>
        <v>0</v>
      </c>
      <c r="F139" s="66"/>
      <c r="G139" s="66"/>
      <c r="H139" s="66"/>
      <c r="I139" s="66"/>
      <c r="J139" s="66"/>
      <c r="K139" s="66"/>
      <c r="L139" s="66"/>
      <c r="M139" s="66"/>
      <c r="N139" s="74"/>
      <c r="O139" s="2">
        <v>0</v>
      </c>
      <c r="P139" s="2">
        <v>0</v>
      </c>
    </row>
    <row r="140" spans="1:16" ht="14.25" hidden="1" customHeight="1" x14ac:dyDescent="0.25">
      <c r="A140" s="69">
        <v>3222</v>
      </c>
      <c r="B140" s="70" t="s">
        <v>114</v>
      </c>
      <c r="C140" s="70"/>
      <c r="D140" s="70"/>
      <c r="E140" s="71">
        <f t="shared" si="7"/>
        <v>0</v>
      </c>
      <c r="F140" s="83"/>
      <c r="G140" s="83"/>
      <c r="H140" s="83"/>
      <c r="I140" s="83"/>
      <c r="J140" s="83"/>
      <c r="K140" s="83"/>
      <c r="L140" s="83"/>
      <c r="M140" s="66"/>
      <c r="N140" s="74"/>
      <c r="O140" s="2">
        <v>0</v>
      </c>
      <c r="P140" s="2">
        <v>0</v>
      </c>
    </row>
    <row r="141" spans="1:16" ht="14.25" hidden="1" customHeight="1" x14ac:dyDescent="0.25">
      <c r="A141" s="69">
        <v>3225</v>
      </c>
      <c r="B141" s="70" t="s">
        <v>105</v>
      </c>
      <c r="C141" s="70"/>
      <c r="D141" s="70"/>
      <c r="E141" s="71">
        <f t="shared" si="7"/>
        <v>0</v>
      </c>
      <c r="F141" s="66"/>
      <c r="G141" s="83"/>
      <c r="H141" s="66"/>
      <c r="I141" s="83"/>
      <c r="J141" s="83"/>
      <c r="K141" s="83"/>
      <c r="L141" s="83"/>
      <c r="M141" s="66"/>
      <c r="N141" s="74"/>
      <c r="O141" s="2">
        <v>0</v>
      </c>
      <c r="P141" s="2">
        <v>0</v>
      </c>
    </row>
    <row r="142" spans="1:16" ht="18" hidden="1" customHeight="1" x14ac:dyDescent="0.25">
      <c r="A142" s="25">
        <v>323</v>
      </c>
      <c r="B142" s="26" t="s">
        <v>82</v>
      </c>
      <c r="C142" s="26"/>
      <c r="D142" s="26"/>
      <c r="E142" s="75">
        <f t="shared" si="7"/>
        <v>0</v>
      </c>
      <c r="F142" s="27">
        <f>SUM(F143:F145)</f>
        <v>0</v>
      </c>
      <c r="G142" s="27">
        <f t="shared" ref="G142:N142" si="11">SUM(G143:G145)</f>
        <v>0</v>
      </c>
      <c r="H142" s="27">
        <f>SUM(H143:H145)</f>
        <v>0</v>
      </c>
      <c r="I142" s="27">
        <f t="shared" si="11"/>
        <v>0</v>
      </c>
      <c r="J142" s="27">
        <f t="shared" si="11"/>
        <v>0</v>
      </c>
      <c r="K142" s="27">
        <f t="shared" si="11"/>
        <v>0</v>
      </c>
      <c r="L142" s="27">
        <f>SUM(L143:L145)</f>
        <v>0</v>
      </c>
      <c r="M142" s="27">
        <f t="shared" si="11"/>
        <v>0</v>
      </c>
      <c r="N142" s="28">
        <f t="shared" si="11"/>
        <v>0</v>
      </c>
    </row>
    <row r="143" spans="1:16" ht="15.6" hidden="1" customHeight="1" x14ac:dyDescent="0.25">
      <c r="A143" s="69">
        <v>3236</v>
      </c>
      <c r="B143" s="70" t="s">
        <v>115</v>
      </c>
      <c r="C143" s="70"/>
      <c r="D143" s="70"/>
      <c r="E143" s="71">
        <f t="shared" si="7"/>
        <v>0</v>
      </c>
      <c r="F143" s="83"/>
      <c r="G143" s="83"/>
      <c r="H143" s="83"/>
      <c r="I143" s="83"/>
      <c r="J143" s="83"/>
      <c r="K143" s="83"/>
      <c r="L143" s="83"/>
      <c r="M143" s="66"/>
      <c r="N143" s="74"/>
    </row>
    <row r="144" spans="1:16" ht="15.6" hidden="1" customHeight="1" x14ac:dyDescent="0.25">
      <c r="A144" s="69">
        <v>3237</v>
      </c>
      <c r="B144" s="70" t="s">
        <v>116</v>
      </c>
      <c r="C144" s="70"/>
      <c r="D144" s="70"/>
      <c r="E144" s="71">
        <f t="shared" si="7"/>
        <v>0</v>
      </c>
      <c r="F144" s="83"/>
      <c r="G144" s="83"/>
      <c r="H144" s="83"/>
      <c r="I144" s="83"/>
      <c r="J144" s="83"/>
      <c r="K144" s="83"/>
      <c r="L144" s="83"/>
      <c r="M144" s="66"/>
      <c r="N144" s="74"/>
    </row>
    <row r="145" spans="1:16" ht="15.6" hidden="1" customHeight="1" x14ac:dyDescent="0.25">
      <c r="A145" s="76">
        <v>3239</v>
      </c>
      <c r="B145" s="77" t="s">
        <v>117</v>
      </c>
      <c r="C145" s="77"/>
      <c r="D145" s="77"/>
      <c r="E145" s="78">
        <f t="shared" si="7"/>
        <v>0</v>
      </c>
      <c r="F145" s="79"/>
      <c r="G145" s="80"/>
      <c r="H145" s="79"/>
      <c r="I145" s="80"/>
      <c r="J145" s="80"/>
      <c r="K145" s="80"/>
      <c r="L145" s="80"/>
      <c r="M145" s="79"/>
      <c r="N145" s="81"/>
    </row>
    <row r="146" spans="1:16" s="30" customFormat="1" ht="15.6" hidden="1" customHeight="1" x14ac:dyDescent="0.25">
      <c r="A146" s="221" t="s">
        <v>86</v>
      </c>
      <c r="B146" s="222"/>
      <c r="C146" s="49"/>
      <c r="D146" s="49"/>
      <c r="E146" s="50">
        <f>SUM(E135)</f>
        <v>0</v>
      </c>
      <c r="F146" s="22">
        <f>SUM(F135)</f>
        <v>0</v>
      </c>
      <c r="G146" s="22">
        <f t="shared" ref="G146:N146" si="12">SUM(G135)</f>
        <v>0</v>
      </c>
      <c r="H146" s="22">
        <f>SUM(H135)</f>
        <v>0</v>
      </c>
      <c r="I146" s="22">
        <f t="shared" si="12"/>
        <v>0</v>
      </c>
      <c r="J146" s="22">
        <f t="shared" si="12"/>
        <v>0</v>
      </c>
      <c r="K146" s="22">
        <f t="shared" si="12"/>
        <v>0</v>
      </c>
      <c r="L146" s="22">
        <f>SUM(L135)</f>
        <v>0</v>
      </c>
      <c r="M146" s="22">
        <f t="shared" si="12"/>
        <v>0</v>
      </c>
      <c r="N146" s="22">
        <f t="shared" si="12"/>
        <v>0</v>
      </c>
    </row>
    <row r="147" spans="1:16" s="30" customFormat="1" ht="15.6" hidden="1" customHeight="1" x14ac:dyDescent="0.25">
      <c r="A147" s="23"/>
      <c r="B147" s="23"/>
      <c r="C147" s="23"/>
      <c r="D147" s="23"/>
      <c r="E147" s="57"/>
      <c r="F147" s="84"/>
      <c r="G147" s="24"/>
      <c r="H147" s="24"/>
      <c r="I147" s="24"/>
      <c r="J147" s="24"/>
      <c r="K147" s="24"/>
      <c r="L147" s="24"/>
      <c r="M147" s="24"/>
      <c r="N147" s="24"/>
    </row>
    <row r="148" spans="1:16" s="53" customFormat="1" ht="21" hidden="1" customHeight="1" x14ac:dyDescent="0.25">
      <c r="A148" s="225" t="s">
        <v>106</v>
      </c>
      <c r="B148" s="225"/>
      <c r="C148" s="225"/>
      <c r="D148" s="225"/>
      <c r="E148" s="225"/>
      <c r="F148" s="55" t="s">
        <v>118</v>
      </c>
    </row>
    <row r="149" spans="1:16" ht="32.25" hidden="1" customHeight="1" x14ac:dyDescent="0.25">
      <c r="A149" s="206" t="s">
        <v>81</v>
      </c>
      <c r="B149" s="208" t="s">
        <v>45</v>
      </c>
      <c r="C149" s="7"/>
      <c r="D149" s="7"/>
      <c r="E149" s="210" t="s">
        <v>108</v>
      </c>
      <c r="F149" s="226" t="s">
        <v>32</v>
      </c>
      <c r="G149" s="226" t="s">
        <v>37</v>
      </c>
      <c r="H149" s="226" t="s">
        <v>39</v>
      </c>
      <c r="I149" s="226" t="s">
        <v>40</v>
      </c>
      <c r="J149" s="226" t="s">
        <v>21</v>
      </c>
      <c r="K149" s="226" t="s">
        <v>109</v>
      </c>
      <c r="L149" s="226">
        <v>922</v>
      </c>
      <c r="M149" s="210" t="s">
        <v>110</v>
      </c>
      <c r="N149" s="210" t="s">
        <v>111</v>
      </c>
    </row>
    <row r="150" spans="1:16" ht="54.75" hidden="1" customHeight="1" x14ac:dyDescent="0.25">
      <c r="A150" s="207"/>
      <c r="B150" s="209"/>
      <c r="C150" s="8"/>
      <c r="D150" s="8"/>
      <c r="E150" s="211"/>
      <c r="F150" s="227"/>
      <c r="G150" s="227"/>
      <c r="H150" s="227"/>
      <c r="I150" s="227"/>
      <c r="J150" s="227"/>
      <c r="K150" s="227"/>
      <c r="L150" s="227"/>
      <c r="M150" s="211"/>
      <c r="N150" s="211"/>
    </row>
    <row r="151" spans="1:16" ht="15.75" hidden="1" customHeight="1" x14ac:dyDescent="0.25">
      <c r="A151" s="9">
        <v>32</v>
      </c>
      <c r="B151" s="10" t="s">
        <v>15</v>
      </c>
      <c r="C151" s="10"/>
      <c r="D151" s="10"/>
      <c r="E151" s="65">
        <f t="shared" ref="E151:E158" si="13">SUM(F151:L151)</f>
        <v>0</v>
      </c>
      <c r="F151" s="11">
        <f>SUM(F152,F155)</f>
        <v>0</v>
      </c>
      <c r="G151" s="11">
        <f t="shared" ref="G151:K151" si="14">SUM(G152,G155)</f>
        <v>0</v>
      </c>
      <c r="H151" s="11">
        <f>SUM(H152,H155)</f>
        <v>0</v>
      </c>
      <c r="I151" s="11">
        <f t="shared" si="14"/>
        <v>0</v>
      </c>
      <c r="J151" s="11">
        <f t="shared" si="14"/>
        <v>0</v>
      </c>
      <c r="K151" s="11">
        <f t="shared" si="14"/>
        <v>0</v>
      </c>
      <c r="L151" s="11">
        <f>SUM(L152,L155)</f>
        <v>0</v>
      </c>
      <c r="M151" s="11">
        <f>SUM(E151*1.1)</f>
        <v>0</v>
      </c>
      <c r="N151" s="12">
        <f>SUM(M151*1.099)</f>
        <v>0</v>
      </c>
      <c r="O151" s="2">
        <v>0</v>
      </c>
      <c r="P151" s="2">
        <v>0</v>
      </c>
    </row>
    <row r="152" spans="1:16" ht="14.25" hidden="1" customHeight="1" x14ac:dyDescent="0.25">
      <c r="A152" s="25">
        <v>322</v>
      </c>
      <c r="B152" s="26" t="s">
        <v>96</v>
      </c>
      <c r="C152" s="26"/>
      <c r="D152" s="26"/>
      <c r="E152" s="75">
        <f t="shared" si="13"/>
        <v>0</v>
      </c>
      <c r="F152" s="27">
        <f>SUM(F153:F154)</f>
        <v>0</v>
      </c>
      <c r="G152" s="27">
        <f t="shared" ref="G152:N152" si="15">SUM(G153:G154)</f>
        <v>0</v>
      </c>
      <c r="H152" s="27">
        <f>SUM(H153:H154)</f>
        <v>0</v>
      </c>
      <c r="I152" s="27">
        <f t="shared" si="15"/>
        <v>0</v>
      </c>
      <c r="J152" s="27">
        <f t="shared" si="15"/>
        <v>0</v>
      </c>
      <c r="K152" s="27">
        <f t="shared" si="15"/>
        <v>0</v>
      </c>
      <c r="L152" s="27">
        <f>SUM(L153:L154)</f>
        <v>0</v>
      </c>
      <c r="M152" s="27">
        <f t="shared" si="15"/>
        <v>0</v>
      </c>
      <c r="N152" s="28">
        <f t="shared" si="15"/>
        <v>0</v>
      </c>
      <c r="O152" s="2">
        <v>0</v>
      </c>
      <c r="P152" s="2">
        <v>0</v>
      </c>
    </row>
    <row r="153" spans="1:16" ht="19.5" hidden="1" customHeight="1" x14ac:dyDescent="0.25">
      <c r="A153" s="69">
        <v>3221</v>
      </c>
      <c r="B153" s="70" t="s">
        <v>113</v>
      </c>
      <c r="C153" s="70"/>
      <c r="D153" s="70"/>
      <c r="E153" s="71">
        <f t="shared" si="13"/>
        <v>0</v>
      </c>
      <c r="F153" s="66"/>
      <c r="G153" s="66"/>
      <c r="H153" s="66"/>
      <c r="I153" s="66"/>
      <c r="J153" s="66"/>
      <c r="K153" s="66"/>
      <c r="L153" s="66"/>
      <c r="M153" s="66"/>
      <c r="N153" s="74"/>
      <c r="O153" s="2">
        <v>0</v>
      </c>
      <c r="P153" s="2">
        <v>0</v>
      </c>
    </row>
    <row r="154" spans="1:16" ht="14.25" hidden="1" customHeight="1" x14ac:dyDescent="0.25">
      <c r="A154" s="69">
        <v>3225</v>
      </c>
      <c r="B154" s="70" t="s">
        <v>105</v>
      </c>
      <c r="C154" s="70"/>
      <c r="D154" s="70"/>
      <c r="E154" s="71">
        <f t="shared" si="13"/>
        <v>0</v>
      </c>
      <c r="F154" s="66"/>
      <c r="G154" s="83"/>
      <c r="H154" s="66"/>
      <c r="I154" s="83"/>
      <c r="J154" s="83"/>
      <c r="K154" s="83"/>
      <c r="L154" s="83"/>
      <c r="M154" s="66"/>
      <c r="N154" s="74"/>
      <c r="O154" s="2">
        <v>0</v>
      </c>
      <c r="P154" s="2">
        <v>0</v>
      </c>
    </row>
    <row r="155" spans="1:16" ht="18" hidden="1" customHeight="1" x14ac:dyDescent="0.25">
      <c r="A155" s="25">
        <v>323</v>
      </c>
      <c r="B155" s="26" t="s">
        <v>82</v>
      </c>
      <c r="C155" s="26"/>
      <c r="D155" s="26"/>
      <c r="E155" s="75">
        <f t="shared" si="13"/>
        <v>0</v>
      </c>
      <c r="F155" s="27">
        <f>SUM(F156:F158)</f>
        <v>0</v>
      </c>
      <c r="G155" s="27">
        <f t="shared" ref="G155:N155" si="16">SUM(G156:G158)</f>
        <v>0</v>
      </c>
      <c r="H155" s="27">
        <f>SUM(H156:H158)</f>
        <v>0</v>
      </c>
      <c r="I155" s="27">
        <f t="shared" si="16"/>
        <v>0</v>
      </c>
      <c r="J155" s="27">
        <f t="shared" si="16"/>
        <v>0</v>
      </c>
      <c r="K155" s="27">
        <f t="shared" si="16"/>
        <v>0</v>
      </c>
      <c r="L155" s="27">
        <f>SUM(L156:L158)</f>
        <v>0</v>
      </c>
      <c r="M155" s="27">
        <f t="shared" si="16"/>
        <v>0</v>
      </c>
      <c r="N155" s="28">
        <f t="shared" si="16"/>
        <v>0</v>
      </c>
    </row>
    <row r="156" spans="1:16" ht="15.6" hidden="1" customHeight="1" x14ac:dyDescent="0.25">
      <c r="A156" s="69">
        <v>3235</v>
      </c>
      <c r="B156" s="70" t="s">
        <v>119</v>
      </c>
      <c r="C156" s="70"/>
      <c r="D156" s="70"/>
      <c r="E156" s="71">
        <f t="shared" si="13"/>
        <v>0</v>
      </c>
      <c r="F156" s="83"/>
      <c r="G156" s="83"/>
      <c r="H156" s="83"/>
      <c r="I156" s="83"/>
      <c r="J156" s="83"/>
      <c r="K156" s="83"/>
      <c r="L156" s="83"/>
      <c r="M156" s="66"/>
      <c r="N156" s="74"/>
    </row>
    <row r="157" spans="1:16" ht="15.6" hidden="1" customHeight="1" x14ac:dyDescent="0.25">
      <c r="A157" s="69">
        <v>3237</v>
      </c>
      <c r="B157" s="70" t="s">
        <v>116</v>
      </c>
      <c r="C157" s="70"/>
      <c r="D157" s="70"/>
      <c r="E157" s="71">
        <f t="shared" si="13"/>
        <v>0</v>
      </c>
      <c r="F157" s="83"/>
      <c r="G157" s="83"/>
      <c r="H157" s="83"/>
      <c r="I157" s="83"/>
      <c r="J157" s="83"/>
      <c r="K157" s="83"/>
      <c r="L157" s="83"/>
      <c r="M157" s="66"/>
      <c r="N157" s="74"/>
    </row>
    <row r="158" spans="1:16" ht="15.6" hidden="1" customHeight="1" x14ac:dyDescent="0.25">
      <c r="A158" s="76">
        <v>3239</v>
      </c>
      <c r="B158" s="77" t="s">
        <v>117</v>
      </c>
      <c r="C158" s="77"/>
      <c r="D158" s="77"/>
      <c r="E158" s="78">
        <f t="shared" si="13"/>
        <v>0</v>
      </c>
      <c r="F158" s="79"/>
      <c r="G158" s="80"/>
      <c r="H158" s="79"/>
      <c r="I158" s="80"/>
      <c r="J158" s="80"/>
      <c r="K158" s="80"/>
      <c r="L158" s="80"/>
      <c r="M158" s="79"/>
      <c r="N158" s="81"/>
    </row>
    <row r="159" spans="1:16" s="86" customFormat="1" ht="19.5" hidden="1" customHeight="1" x14ac:dyDescent="0.2">
      <c r="A159" s="228" t="s">
        <v>86</v>
      </c>
      <c r="B159" s="229"/>
      <c r="C159" s="85"/>
      <c r="D159" s="85"/>
      <c r="E159" s="50">
        <f>SUM(E151)</f>
        <v>0</v>
      </c>
      <c r="F159" s="50">
        <f>SUM(F151)</f>
        <v>0</v>
      </c>
      <c r="G159" s="50">
        <f t="shared" ref="G159:N159" si="17">SUM(G151)</f>
        <v>0</v>
      </c>
      <c r="H159" s="50">
        <f>SUM(H151)</f>
        <v>0</v>
      </c>
      <c r="I159" s="50">
        <f t="shared" si="17"/>
        <v>0</v>
      </c>
      <c r="J159" s="50">
        <f t="shared" si="17"/>
        <v>0</v>
      </c>
      <c r="K159" s="50">
        <f t="shared" si="17"/>
        <v>0</v>
      </c>
      <c r="L159" s="50">
        <f>SUM(L151)</f>
        <v>0</v>
      </c>
      <c r="M159" s="50">
        <f t="shared" si="17"/>
        <v>0</v>
      </c>
      <c r="N159" s="50">
        <f t="shared" si="17"/>
        <v>0</v>
      </c>
      <c r="O159" s="50" t="e">
        <f>SUM(#REF!,#REF!,#REF!,#REF!)</f>
        <v>#REF!</v>
      </c>
      <c r="P159" s="50" t="e">
        <f>SUM(#REF!,#REF!,#REF!,#REF!)</f>
        <v>#REF!</v>
      </c>
    </row>
    <row r="160" spans="1:16" ht="15.6" hidden="1" customHeight="1" x14ac:dyDescent="0.25">
      <c r="A160" s="87"/>
      <c r="B160" s="88"/>
      <c r="C160" s="88"/>
      <c r="D160" s="88"/>
      <c r="E160" s="57"/>
      <c r="F160" s="89"/>
      <c r="G160" s="24"/>
      <c r="H160" s="24"/>
      <c r="I160" s="24"/>
      <c r="J160" s="24"/>
      <c r="K160" s="24"/>
      <c r="L160" s="24"/>
      <c r="M160" s="24"/>
      <c r="N160" s="24"/>
      <c r="O160" s="30"/>
      <c r="P160" s="30"/>
    </row>
    <row r="161" spans="1:16" s="53" customFormat="1" ht="21" hidden="1" customHeight="1" x14ac:dyDescent="0.25">
      <c r="A161" s="225" t="s">
        <v>106</v>
      </c>
      <c r="B161" s="225"/>
      <c r="C161" s="225"/>
      <c r="D161" s="225"/>
      <c r="E161" s="225"/>
      <c r="F161" s="55" t="s">
        <v>120</v>
      </c>
    </row>
    <row r="162" spans="1:16" ht="32.25" hidden="1" customHeight="1" x14ac:dyDescent="0.25">
      <c r="A162" s="206" t="s">
        <v>81</v>
      </c>
      <c r="B162" s="208" t="s">
        <v>45</v>
      </c>
      <c r="C162" s="7"/>
      <c r="D162" s="7"/>
      <c r="E162" s="210" t="s">
        <v>108</v>
      </c>
      <c r="F162" s="226" t="s">
        <v>32</v>
      </c>
      <c r="G162" s="226" t="s">
        <v>37</v>
      </c>
      <c r="H162" s="226" t="s">
        <v>39</v>
      </c>
      <c r="I162" s="226" t="s">
        <v>40</v>
      </c>
      <c r="J162" s="226" t="s">
        <v>21</v>
      </c>
      <c r="K162" s="226" t="s">
        <v>109</v>
      </c>
      <c r="L162" s="226">
        <v>922</v>
      </c>
      <c r="M162" s="210" t="s">
        <v>110</v>
      </c>
      <c r="N162" s="210" t="s">
        <v>111</v>
      </c>
    </row>
    <row r="163" spans="1:16" ht="57.75" hidden="1" customHeight="1" x14ac:dyDescent="0.25">
      <c r="A163" s="207"/>
      <c r="B163" s="209"/>
      <c r="C163" s="8"/>
      <c r="D163" s="8"/>
      <c r="E163" s="211"/>
      <c r="F163" s="227"/>
      <c r="G163" s="227"/>
      <c r="H163" s="227"/>
      <c r="I163" s="227"/>
      <c r="J163" s="227"/>
      <c r="K163" s="227"/>
      <c r="L163" s="227"/>
      <c r="M163" s="211"/>
      <c r="N163" s="211"/>
    </row>
    <row r="164" spans="1:16" ht="15.75" hidden="1" customHeight="1" x14ac:dyDescent="0.25">
      <c r="A164" s="25">
        <v>32</v>
      </c>
      <c r="B164" s="26" t="s">
        <v>15</v>
      </c>
      <c r="C164" s="26"/>
      <c r="D164" s="26"/>
      <c r="E164" s="75">
        <f t="shared" ref="E164:E172" si="18">SUM(F164:L164)</f>
        <v>0</v>
      </c>
      <c r="F164" s="27">
        <f>SUM(F165,F167,F170)</f>
        <v>0</v>
      </c>
      <c r="G164" s="27">
        <f t="shared" ref="G164:K164" si="19">SUM(G165,G167,G170)</f>
        <v>0</v>
      </c>
      <c r="H164" s="27">
        <f>SUM(H165,H167,H170)</f>
        <v>0</v>
      </c>
      <c r="I164" s="27">
        <f t="shared" si="19"/>
        <v>0</v>
      </c>
      <c r="J164" s="27">
        <f t="shared" si="19"/>
        <v>0</v>
      </c>
      <c r="K164" s="27">
        <f t="shared" si="19"/>
        <v>0</v>
      </c>
      <c r="L164" s="27">
        <f>SUM(L165,L167,L170)</f>
        <v>0</v>
      </c>
      <c r="M164" s="27">
        <f>SUM(E164*1.1)</f>
        <v>0</v>
      </c>
      <c r="N164" s="28">
        <f>SUM(M164*1.099)</f>
        <v>0</v>
      </c>
      <c r="O164" s="2">
        <v>0</v>
      </c>
      <c r="P164" s="2">
        <v>0</v>
      </c>
    </row>
    <row r="165" spans="1:16" ht="12.75" hidden="1" customHeight="1" x14ac:dyDescent="0.25">
      <c r="A165" s="25">
        <v>321</v>
      </c>
      <c r="B165" s="26" t="s">
        <v>95</v>
      </c>
      <c r="C165" s="26"/>
      <c r="D165" s="26"/>
      <c r="E165" s="75">
        <f t="shared" si="18"/>
        <v>0</v>
      </c>
      <c r="F165" s="27">
        <f>SUM(F166)</f>
        <v>0</v>
      </c>
      <c r="G165" s="27">
        <f t="shared" ref="G165:N165" si="20">SUM(G166)</f>
        <v>0</v>
      </c>
      <c r="H165" s="27">
        <f>SUM(H166)</f>
        <v>0</v>
      </c>
      <c r="I165" s="27">
        <f t="shared" si="20"/>
        <v>0</v>
      </c>
      <c r="J165" s="27">
        <f t="shared" si="20"/>
        <v>0</v>
      </c>
      <c r="K165" s="27">
        <f t="shared" si="20"/>
        <v>0</v>
      </c>
      <c r="L165" s="27">
        <f t="shared" si="20"/>
        <v>0</v>
      </c>
      <c r="M165" s="27">
        <f t="shared" si="20"/>
        <v>0</v>
      </c>
      <c r="N165" s="28">
        <f t="shared" si="20"/>
        <v>0</v>
      </c>
      <c r="O165" s="2">
        <v>0</v>
      </c>
      <c r="P165" s="2">
        <v>0</v>
      </c>
    </row>
    <row r="166" spans="1:16" ht="14.25" hidden="1" customHeight="1" x14ac:dyDescent="0.25">
      <c r="A166" s="69">
        <v>3213</v>
      </c>
      <c r="B166" s="70" t="s">
        <v>104</v>
      </c>
      <c r="C166" s="70"/>
      <c r="D166" s="70"/>
      <c r="E166" s="71">
        <f t="shared" si="18"/>
        <v>0</v>
      </c>
      <c r="F166" s="66"/>
      <c r="G166" s="66"/>
      <c r="H166" s="66"/>
      <c r="I166" s="66"/>
      <c r="J166" s="66"/>
      <c r="K166" s="66"/>
      <c r="L166" s="66"/>
      <c r="M166" s="66"/>
      <c r="N166" s="74"/>
      <c r="O166" s="2">
        <v>0</v>
      </c>
      <c r="P166" s="2">
        <v>0</v>
      </c>
    </row>
    <row r="167" spans="1:16" ht="14.25" hidden="1" customHeight="1" x14ac:dyDescent="0.25">
      <c r="A167" s="25">
        <v>322</v>
      </c>
      <c r="B167" s="26" t="s">
        <v>96</v>
      </c>
      <c r="C167" s="26"/>
      <c r="D167" s="26"/>
      <c r="E167" s="75">
        <f t="shared" si="18"/>
        <v>0</v>
      </c>
      <c r="F167" s="27">
        <f>SUM(F168:F169)</f>
        <v>0</v>
      </c>
      <c r="G167" s="27">
        <f t="shared" ref="G167:N167" si="21">SUM(G168:G169)</f>
        <v>0</v>
      </c>
      <c r="H167" s="27">
        <f>SUM(H168:H169)</f>
        <v>0</v>
      </c>
      <c r="I167" s="27">
        <f t="shared" si="21"/>
        <v>0</v>
      </c>
      <c r="J167" s="27">
        <f t="shared" si="21"/>
        <v>0</v>
      </c>
      <c r="K167" s="27">
        <f t="shared" si="21"/>
        <v>0</v>
      </c>
      <c r="L167" s="27">
        <f>SUM(L168:L169)</f>
        <v>0</v>
      </c>
      <c r="M167" s="27">
        <f t="shared" si="21"/>
        <v>0</v>
      </c>
      <c r="N167" s="28">
        <f t="shared" si="21"/>
        <v>0</v>
      </c>
      <c r="O167" s="2">
        <v>0</v>
      </c>
      <c r="P167" s="2">
        <v>0</v>
      </c>
    </row>
    <row r="168" spans="1:16" ht="19.5" hidden="1" customHeight="1" x14ac:dyDescent="0.25">
      <c r="A168" s="69">
        <v>3221</v>
      </c>
      <c r="B168" s="70" t="s">
        <v>113</v>
      </c>
      <c r="C168" s="70"/>
      <c r="D168" s="70"/>
      <c r="E168" s="71">
        <f t="shared" si="18"/>
        <v>0</v>
      </c>
      <c r="F168" s="66"/>
      <c r="G168" s="66"/>
      <c r="H168" s="66"/>
      <c r="I168" s="66"/>
      <c r="J168" s="66"/>
      <c r="K168" s="66"/>
      <c r="L168" s="66"/>
      <c r="M168" s="66"/>
      <c r="N168" s="74"/>
      <c r="O168" s="2">
        <v>0</v>
      </c>
      <c r="P168" s="2">
        <v>0</v>
      </c>
    </row>
    <row r="169" spans="1:16" ht="14.25" hidden="1" customHeight="1" x14ac:dyDescent="0.25">
      <c r="A169" s="69">
        <v>3225</v>
      </c>
      <c r="B169" s="70" t="s">
        <v>105</v>
      </c>
      <c r="C169" s="70"/>
      <c r="D169" s="70"/>
      <c r="E169" s="71">
        <f t="shared" si="18"/>
        <v>0</v>
      </c>
      <c r="F169" s="66"/>
      <c r="G169" s="83"/>
      <c r="H169" s="66"/>
      <c r="I169" s="83"/>
      <c r="J169" s="83"/>
      <c r="K169" s="83"/>
      <c r="L169" s="83"/>
      <c r="M169" s="66"/>
      <c r="N169" s="74"/>
      <c r="O169" s="2">
        <v>0</v>
      </c>
      <c r="P169" s="2">
        <v>0</v>
      </c>
    </row>
    <row r="170" spans="1:16" ht="18" hidden="1" customHeight="1" x14ac:dyDescent="0.25">
      <c r="A170" s="25">
        <v>323</v>
      </c>
      <c r="B170" s="26" t="s">
        <v>82</v>
      </c>
      <c r="C170" s="26"/>
      <c r="D170" s="26"/>
      <c r="E170" s="75">
        <f t="shared" si="18"/>
        <v>0</v>
      </c>
      <c r="F170" s="27">
        <f>SUM(F171:F172)</f>
        <v>0</v>
      </c>
      <c r="G170" s="27">
        <f t="shared" ref="G170:N170" si="22">SUM(G171:G172)</f>
        <v>0</v>
      </c>
      <c r="H170" s="27">
        <f>SUM(H171:H172)</f>
        <v>0</v>
      </c>
      <c r="I170" s="27">
        <f t="shared" si="22"/>
        <v>0</v>
      </c>
      <c r="J170" s="27">
        <f t="shared" si="22"/>
        <v>0</v>
      </c>
      <c r="K170" s="27">
        <f t="shared" si="22"/>
        <v>0</v>
      </c>
      <c r="L170" s="27">
        <f>SUM(L171:L172)</f>
        <v>0</v>
      </c>
      <c r="M170" s="27">
        <f t="shared" si="22"/>
        <v>0</v>
      </c>
      <c r="N170" s="28">
        <f t="shared" si="22"/>
        <v>0</v>
      </c>
    </row>
    <row r="171" spans="1:16" ht="15.6" hidden="1" customHeight="1" x14ac:dyDescent="0.25">
      <c r="A171" s="69">
        <v>3237</v>
      </c>
      <c r="B171" s="70" t="s">
        <v>116</v>
      </c>
      <c r="C171" s="70"/>
      <c r="D171" s="70"/>
      <c r="E171" s="71">
        <f t="shared" si="18"/>
        <v>0</v>
      </c>
      <c r="F171" s="83"/>
      <c r="G171" s="83"/>
      <c r="H171" s="83"/>
      <c r="I171" s="83"/>
      <c r="J171" s="83"/>
      <c r="K171" s="83"/>
      <c r="L171" s="83"/>
      <c r="M171" s="66"/>
      <c r="N171" s="74"/>
    </row>
    <row r="172" spans="1:16" ht="15.6" hidden="1" customHeight="1" x14ac:dyDescent="0.25">
      <c r="A172" s="69">
        <v>3239</v>
      </c>
      <c r="B172" s="70" t="s">
        <v>117</v>
      </c>
      <c r="C172" s="70"/>
      <c r="D172" s="70"/>
      <c r="E172" s="71">
        <f t="shared" si="18"/>
        <v>0</v>
      </c>
      <c r="F172" s="66"/>
      <c r="G172" s="83"/>
      <c r="H172" s="66"/>
      <c r="I172" s="83"/>
      <c r="J172" s="83"/>
      <c r="K172" s="83"/>
      <c r="L172" s="83"/>
      <c r="M172" s="66"/>
      <c r="N172" s="74"/>
    </row>
    <row r="173" spans="1:16" s="90" customFormat="1" ht="19.5" hidden="1" customHeight="1" x14ac:dyDescent="0.2">
      <c r="A173" s="228" t="s">
        <v>86</v>
      </c>
      <c r="B173" s="229"/>
      <c r="C173" s="85"/>
      <c r="D173" s="85"/>
      <c r="E173" s="22">
        <f>SUM(E164)</f>
        <v>0</v>
      </c>
      <c r="F173" s="22">
        <f>SUM(F164)</f>
        <v>0</v>
      </c>
      <c r="G173" s="22">
        <f t="shared" ref="G173:N173" si="23">SUM(G164)</f>
        <v>0</v>
      </c>
      <c r="H173" s="22">
        <f>SUM(H164)</f>
        <v>0</v>
      </c>
      <c r="I173" s="22">
        <f t="shared" si="23"/>
        <v>0</v>
      </c>
      <c r="J173" s="22">
        <f t="shared" si="23"/>
        <v>0</v>
      </c>
      <c r="K173" s="22">
        <f t="shared" si="23"/>
        <v>0</v>
      </c>
      <c r="L173" s="22">
        <f>SUM(L164)</f>
        <v>0</v>
      </c>
      <c r="M173" s="22">
        <f t="shared" si="23"/>
        <v>0</v>
      </c>
      <c r="N173" s="22">
        <f t="shared" si="23"/>
        <v>0</v>
      </c>
      <c r="O173" s="22" t="e">
        <f>SUM(#REF!,#REF!,#REF!,O170)</f>
        <v>#REF!</v>
      </c>
      <c r="P173" s="22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30" t="s">
        <v>71</v>
      </c>
    </row>
    <row r="177" spans="1:17" s="32" customFormat="1" ht="28.5" hidden="1" customHeight="1" x14ac:dyDescent="0.2">
      <c r="A177" s="206" t="s">
        <v>81</v>
      </c>
      <c r="B177" s="208" t="s">
        <v>45</v>
      </c>
      <c r="C177" s="7"/>
      <c r="D177" s="7"/>
      <c r="E177" s="210" t="s">
        <v>46</v>
      </c>
      <c r="F177" s="210" t="s">
        <v>47</v>
      </c>
      <c r="G177" s="210" t="s">
        <v>1</v>
      </c>
      <c r="H177" s="219"/>
      <c r="I177" s="220"/>
      <c r="J177" s="220"/>
      <c r="K177" s="220"/>
      <c r="L177" s="220"/>
      <c r="M177" s="216"/>
      <c r="N177" s="216"/>
      <c r="O177" s="31" t="s">
        <v>62</v>
      </c>
      <c r="P177" s="31" t="s">
        <v>63</v>
      </c>
    </row>
    <row r="178" spans="1:17" s="32" customFormat="1" ht="15" hidden="1" customHeight="1" x14ac:dyDescent="0.2">
      <c r="A178" s="207"/>
      <c r="B178" s="209"/>
      <c r="C178" s="8"/>
      <c r="D178" s="8"/>
      <c r="E178" s="211"/>
      <c r="F178" s="211"/>
      <c r="G178" s="211"/>
      <c r="H178" s="219"/>
      <c r="I178" s="220"/>
      <c r="J178" s="220"/>
      <c r="K178" s="220"/>
      <c r="L178" s="220"/>
      <c r="M178" s="216"/>
      <c r="N178" s="216"/>
      <c r="O178" s="33"/>
      <c r="P178" s="33"/>
    </row>
    <row r="179" spans="1:17" s="35" customFormat="1" ht="15.75" hidden="1" customHeight="1" x14ac:dyDescent="0.25">
      <c r="A179" s="9">
        <v>32</v>
      </c>
      <c r="B179" s="10" t="s">
        <v>15</v>
      </c>
      <c r="C179" s="10"/>
      <c r="D179" s="10"/>
      <c r="E179" s="11">
        <f>SUM(E180:E180)</f>
        <v>20000</v>
      </c>
      <c r="F179" s="11">
        <f>SUM(F180:F180)</f>
        <v>10000</v>
      </c>
      <c r="G179" s="12">
        <f>SUM(G180:G180)</f>
        <v>10000</v>
      </c>
      <c r="H179" s="24"/>
      <c r="I179" s="24"/>
      <c r="J179" s="24"/>
      <c r="K179" s="24"/>
      <c r="L179" s="24"/>
      <c r="M179" s="24"/>
      <c r="N179" s="24"/>
      <c r="O179" s="35">
        <v>0</v>
      </c>
      <c r="P179" s="35">
        <v>0</v>
      </c>
      <c r="Q179" s="35">
        <f>SUM(F179:K179)</f>
        <v>20000</v>
      </c>
    </row>
    <row r="180" spans="1:17" ht="14.25" hidden="1" customHeight="1" x14ac:dyDescent="0.25">
      <c r="A180" s="13">
        <v>322</v>
      </c>
      <c r="B180" s="14" t="s">
        <v>96</v>
      </c>
      <c r="C180" s="14"/>
      <c r="D180" s="14"/>
      <c r="E180" s="36">
        <v>20000</v>
      </c>
      <c r="F180" s="36">
        <v>10000</v>
      </c>
      <c r="G180" s="68">
        <v>10000</v>
      </c>
      <c r="H180" s="38"/>
      <c r="I180" s="38"/>
      <c r="J180" s="38"/>
      <c r="K180" s="38"/>
      <c r="L180" s="38"/>
      <c r="M180" s="38"/>
      <c r="N180" s="38"/>
      <c r="O180" s="2">
        <v>0</v>
      </c>
      <c r="P180" s="2">
        <v>0</v>
      </c>
      <c r="Q180" s="35"/>
    </row>
    <row r="181" spans="1:17" ht="31.15" hidden="1" customHeight="1" x14ac:dyDescent="0.25">
      <c r="A181" s="25">
        <v>42</v>
      </c>
      <c r="B181" s="26" t="s">
        <v>19</v>
      </c>
      <c r="C181" s="26"/>
      <c r="D181" s="26"/>
      <c r="E181" s="27">
        <f>SUM(E182:E182)</f>
        <v>80000</v>
      </c>
      <c r="F181" s="27">
        <f>SUM(F182:F182)</f>
        <v>90000</v>
      </c>
      <c r="G181" s="28">
        <f>SUM(G182:G182)</f>
        <v>90000</v>
      </c>
      <c r="H181" s="24"/>
      <c r="I181" s="24"/>
      <c r="J181" s="24"/>
      <c r="K181" s="24"/>
      <c r="L181" s="24"/>
      <c r="M181" s="24"/>
      <c r="N181" s="24"/>
      <c r="Q181" s="35">
        <f>SUM(F181:K181)</f>
        <v>180000</v>
      </c>
    </row>
    <row r="182" spans="1:17" ht="15.6" hidden="1" customHeight="1" x14ac:dyDescent="0.25">
      <c r="A182" s="17">
        <v>423</v>
      </c>
      <c r="B182" s="18" t="s">
        <v>121</v>
      </c>
      <c r="C182" s="18"/>
      <c r="D182" s="18"/>
      <c r="E182" s="39">
        <v>80000</v>
      </c>
      <c r="F182" s="39">
        <v>90000</v>
      </c>
      <c r="G182" s="40">
        <v>90000</v>
      </c>
      <c r="H182" s="38"/>
      <c r="I182" s="38"/>
      <c r="J182" s="38"/>
      <c r="K182" s="38"/>
      <c r="L182" s="38"/>
      <c r="M182" s="38"/>
      <c r="N182" s="38"/>
      <c r="Q182" s="35"/>
    </row>
    <row r="183" spans="1:17" s="30" customFormat="1" ht="15.6" hidden="1" customHeight="1" x14ac:dyDescent="0.25">
      <c r="A183" s="221" t="s">
        <v>86</v>
      </c>
      <c r="B183" s="222"/>
      <c r="C183" s="49"/>
      <c r="D183" s="49"/>
      <c r="E183" s="22">
        <f>SUM(E179,E181)</f>
        <v>100000</v>
      </c>
      <c r="F183" s="22">
        <f>SUM(F179,F181)</f>
        <v>100000</v>
      </c>
      <c r="G183" s="22">
        <f>SUM(G179,G181)</f>
        <v>100000</v>
      </c>
      <c r="H183" s="24"/>
      <c r="I183" s="24"/>
      <c r="J183" s="24"/>
      <c r="K183" s="24"/>
      <c r="L183" s="24"/>
      <c r="M183" s="24"/>
      <c r="N183" s="24"/>
      <c r="O183" s="62" t="e">
        <f>SUM(#REF!,O179,#REF!,#REF!,O181)</f>
        <v>#REF!</v>
      </c>
      <c r="P183" s="22" t="e">
        <f>SUM(#REF!,P179,#REF!,#REF!,P181)</f>
        <v>#REF!</v>
      </c>
      <c r="Q183" s="22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223" t="s">
        <v>122</v>
      </c>
      <c r="B185" s="223"/>
      <c r="C185" s="223"/>
      <c r="D185" s="223"/>
      <c r="E185" s="223"/>
      <c r="F185" s="223"/>
      <c r="G185" s="223"/>
    </row>
    <row r="186" spans="1:17" ht="15.6" hidden="1" customHeight="1" x14ac:dyDescent="0.25">
      <c r="A186" s="30" t="s">
        <v>123</v>
      </c>
    </row>
    <row r="187" spans="1:17" s="32" customFormat="1" ht="19.5" hidden="1" customHeight="1" x14ac:dyDescent="0.2">
      <c r="A187" s="206" t="s">
        <v>81</v>
      </c>
      <c r="B187" s="208" t="s">
        <v>45</v>
      </c>
      <c r="C187" s="7"/>
      <c r="D187" s="7"/>
      <c r="E187" s="210" t="s">
        <v>46</v>
      </c>
      <c r="F187" s="210" t="s">
        <v>47</v>
      </c>
      <c r="G187" s="210" t="s">
        <v>1</v>
      </c>
      <c r="H187" s="219"/>
      <c r="I187" s="220"/>
      <c r="J187" s="220"/>
      <c r="K187" s="220"/>
      <c r="L187" s="220"/>
      <c r="M187" s="216"/>
      <c r="N187" s="216"/>
      <c r="O187" s="31" t="s">
        <v>62</v>
      </c>
      <c r="P187" s="31" t="s">
        <v>63</v>
      </c>
    </row>
    <row r="188" spans="1:17" s="32" customFormat="1" ht="25.5" hidden="1" customHeight="1" x14ac:dyDescent="0.2">
      <c r="A188" s="207"/>
      <c r="B188" s="209"/>
      <c r="C188" s="8"/>
      <c r="D188" s="8"/>
      <c r="E188" s="211"/>
      <c r="F188" s="211"/>
      <c r="G188" s="211"/>
      <c r="H188" s="219"/>
      <c r="I188" s="220"/>
      <c r="J188" s="220"/>
      <c r="K188" s="220"/>
      <c r="L188" s="220"/>
      <c r="M188" s="216"/>
      <c r="N188" s="216"/>
      <c r="O188" s="33"/>
      <c r="P188" s="33"/>
    </row>
    <row r="189" spans="1:17" s="35" customFormat="1" ht="15.75" hidden="1" customHeight="1" x14ac:dyDescent="0.25">
      <c r="A189" s="9">
        <v>32</v>
      </c>
      <c r="B189" s="10" t="s">
        <v>15</v>
      </c>
      <c r="C189" s="10"/>
      <c r="D189" s="10"/>
      <c r="E189" s="11">
        <f>SUM(E190:E191)</f>
        <v>342462</v>
      </c>
      <c r="F189" s="11">
        <f>SUM(F190:F191)</f>
        <v>0</v>
      </c>
      <c r="G189" s="12">
        <f>SUM(G190:G191)</f>
        <v>0</v>
      </c>
      <c r="H189" s="24"/>
      <c r="I189" s="24"/>
      <c r="J189" s="24"/>
      <c r="K189" s="24"/>
      <c r="L189" s="24"/>
      <c r="M189" s="24"/>
      <c r="N189" s="24"/>
      <c r="O189" s="35">
        <v>0</v>
      </c>
      <c r="P189" s="35">
        <v>0</v>
      </c>
      <c r="Q189" s="35">
        <f>SUM(F189:K189)</f>
        <v>0</v>
      </c>
    </row>
    <row r="190" spans="1:17" ht="12.75" hidden="1" customHeight="1" x14ac:dyDescent="0.25">
      <c r="A190" s="13">
        <v>321</v>
      </c>
      <c r="B190" s="14" t="s">
        <v>95</v>
      </c>
      <c r="C190" s="14"/>
      <c r="D190" s="14"/>
      <c r="E190" s="36">
        <v>177000</v>
      </c>
      <c r="F190" s="66"/>
      <c r="G190" s="68"/>
      <c r="H190" s="38"/>
      <c r="I190" s="38"/>
      <c r="J190" s="38"/>
      <c r="K190" s="38"/>
      <c r="L190" s="38"/>
      <c r="M190" s="38"/>
      <c r="N190" s="38"/>
      <c r="O190" s="2">
        <v>0</v>
      </c>
      <c r="P190" s="2">
        <v>0</v>
      </c>
      <c r="Q190" s="35"/>
    </row>
    <row r="191" spans="1:17" ht="18" hidden="1" customHeight="1" x14ac:dyDescent="0.25">
      <c r="A191" s="13">
        <v>323</v>
      </c>
      <c r="B191" s="14" t="s">
        <v>82</v>
      </c>
      <c r="C191" s="14"/>
      <c r="D191" s="14"/>
      <c r="E191" s="36">
        <v>165462</v>
      </c>
      <c r="F191" s="36"/>
      <c r="G191" s="68"/>
      <c r="H191" s="38"/>
      <c r="I191" s="38"/>
      <c r="J191" s="38"/>
      <c r="K191" s="38"/>
      <c r="L191" s="38"/>
      <c r="M191" s="38"/>
      <c r="N191" s="38"/>
      <c r="Q191" s="35"/>
    </row>
    <row r="192" spans="1:17" ht="31.15" hidden="1" customHeight="1" x14ac:dyDescent="0.25">
      <c r="A192" s="25">
        <v>42</v>
      </c>
      <c r="B192" s="26" t="s">
        <v>124</v>
      </c>
      <c r="C192" s="26"/>
      <c r="D192" s="26"/>
      <c r="E192" s="27">
        <f>SUM(E193)</f>
        <v>17583221</v>
      </c>
      <c r="F192" s="27">
        <f>SUM(F193)</f>
        <v>0</v>
      </c>
      <c r="G192" s="28">
        <f>SUM(G193)</f>
        <v>0</v>
      </c>
      <c r="H192" s="24"/>
      <c r="I192" s="24"/>
      <c r="J192" s="24"/>
      <c r="K192" s="24"/>
      <c r="L192" s="24"/>
      <c r="M192" s="24"/>
      <c r="N192" s="24"/>
      <c r="Q192" s="35">
        <f>SUM(F192:K192)</f>
        <v>0</v>
      </c>
    </row>
    <row r="193" spans="1:17" ht="15.6" hidden="1" customHeight="1" x14ac:dyDescent="0.25">
      <c r="A193" s="13">
        <v>422</v>
      </c>
      <c r="B193" s="14" t="s">
        <v>85</v>
      </c>
      <c r="C193" s="14"/>
      <c r="D193" s="14"/>
      <c r="E193" s="36">
        <v>17583221</v>
      </c>
      <c r="F193" s="36"/>
      <c r="G193" s="37"/>
      <c r="H193" s="38"/>
      <c r="I193" s="38"/>
      <c r="J193" s="38"/>
      <c r="K193" s="38"/>
      <c r="L193" s="38"/>
      <c r="M193" s="38"/>
      <c r="N193" s="38"/>
      <c r="Q193" s="35"/>
    </row>
    <row r="194" spans="1:17" s="35" customFormat="1" ht="31.15" hidden="1" customHeight="1" x14ac:dyDescent="0.25">
      <c r="A194" s="25">
        <v>45</v>
      </c>
      <c r="B194" s="26" t="s">
        <v>125</v>
      </c>
      <c r="C194" s="26"/>
      <c r="D194" s="26"/>
      <c r="E194" s="27">
        <f>SUM(E195)</f>
        <v>15300000</v>
      </c>
      <c r="F194" s="27">
        <f>SUM(F195)</f>
        <v>0</v>
      </c>
      <c r="G194" s="28">
        <f>SUM(G195)</f>
        <v>0</v>
      </c>
      <c r="H194" s="24"/>
      <c r="I194" s="24"/>
      <c r="J194" s="24"/>
      <c r="K194" s="24"/>
      <c r="L194" s="24"/>
      <c r="M194" s="24"/>
      <c r="N194" s="24"/>
    </row>
    <row r="195" spans="1:17" ht="15.6" hidden="1" customHeight="1" x14ac:dyDescent="0.25">
      <c r="A195" s="13">
        <v>451</v>
      </c>
      <c r="B195" s="14" t="s">
        <v>126</v>
      </c>
      <c r="C195" s="14"/>
      <c r="D195" s="14"/>
      <c r="E195" s="36">
        <v>15300000</v>
      </c>
      <c r="F195" s="36"/>
      <c r="G195" s="37"/>
      <c r="H195" s="38"/>
      <c r="I195" s="38"/>
      <c r="J195" s="38"/>
      <c r="K195" s="38"/>
      <c r="L195" s="38"/>
      <c r="M195" s="38"/>
      <c r="N195" s="38"/>
    </row>
    <row r="196" spans="1:17" s="30" customFormat="1" ht="15.6" hidden="1" customHeight="1" x14ac:dyDescent="0.25">
      <c r="A196" s="230" t="s">
        <v>86</v>
      </c>
      <c r="B196" s="231"/>
      <c r="C196" s="91"/>
      <c r="D196" s="91"/>
      <c r="E196" s="92">
        <f>SUM(E189,E192,E194)</f>
        <v>33225683</v>
      </c>
      <c r="F196" s="92">
        <f>SUM(F189,F192,F194)</f>
        <v>0</v>
      </c>
      <c r="G196" s="92">
        <f>SUM(G189,G192,G194)</f>
        <v>0</v>
      </c>
      <c r="H196" s="24"/>
      <c r="I196" s="24"/>
      <c r="J196" s="24"/>
      <c r="K196" s="24"/>
      <c r="L196" s="24"/>
      <c r="M196" s="24"/>
      <c r="N196" s="24"/>
      <c r="O196" s="62" t="e">
        <f>SUM(#REF!,O189,#REF!,#REF!,O192)</f>
        <v>#REF!</v>
      </c>
      <c r="P196" s="22" t="e">
        <f>SUM(#REF!,P189,#REF!,#REF!,P192)</f>
        <v>#REF!</v>
      </c>
      <c r="Q196" s="22" t="e">
        <f>SUM(#REF!,Q189,#REF!,#REF!,Q192)</f>
        <v>#REF!</v>
      </c>
    </row>
    <row r="197" spans="1:17" s="93" customFormat="1" ht="11.25" hidden="1" customHeight="1" x14ac:dyDescent="0.2">
      <c r="A197" s="57"/>
      <c r="F197" s="94"/>
    </row>
    <row r="198" spans="1:17" ht="15.6" hidden="1" customHeight="1" x14ac:dyDescent="0.25">
      <c r="A198" s="223" t="s">
        <v>127</v>
      </c>
      <c r="B198" s="223"/>
      <c r="C198" s="223"/>
      <c r="D198" s="223"/>
      <c r="E198" s="223"/>
      <c r="F198" s="223"/>
      <c r="G198" s="223"/>
      <c r="H198" s="95"/>
      <c r="I198" s="95"/>
      <c r="J198" s="95"/>
      <c r="K198" s="95"/>
      <c r="L198" s="95"/>
      <c r="M198" s="33"/>
      <c r="N198" s="33"/>
    </row>
    <row r="199" spans="1:17" ht="14.25" hidden="1" customHeight="1" x14ac:dyDescent="0.25">
      <c r="A199" s="96"/>
      <c r="B199" s="96"/>
      <c r="C199" s="96"/>
      <c r="D199" s="96"/>
      <c r="E199" s="96"/>
      <c r="F199" s="96"/>
      <c r="G199" s="96"/>
      <c r="H199" s="95"/>
      <c r="I199" s="95"/>
      <c r="J199" s="95"/>
      <c r="K199" s="95"/>
      <c r="L199" s="95"/>
      <c r="M199" s="33"/>
      <c r="N199" s="33"/>
    </row>
    <row r="200" spans="1:17" ht="15.6" hidden="1" customHeight="1" x14ac:dyDescent="0.25">
      <c r="A200" s="30" t="s">
        <v>123</v>
      </c>
    </row>
    <row r="201" spans="1:17" s="32" customFormat="1" ht="27.75" hidden="1" customHeight="1" x14ac:dyDescent="0.2">
      <c r="A201" s="206" t="s">
        <v>81</v>
      </c>
      <c r="B201" s="208" t="s">
        <v>45</v>
      </c>
      <c r="C201" s="7"/>
      <c r="D201" s="7"/>
      <c r="E201" s="210" t="s">
        <v>46</v>
      </c>
      <c r="F201" s="210" t="s">
        <v>47</v>
      </c>
      <c r="G201" s="210" t="s">
        <v>1</v>
      </c>
      <c r="H201" s="219"/>
      <c r="I201" s="220"/>
      <c r="J201" s="220"/>
      <c r="K201" s="220"/>
      <c r="L201" s="220"/>
      <c r="M201" s="216"/>
      <c r="N201" s="216"/>
      <c r="O201" s="31" t="s">
        <v>62</v>
      </c>
      <c r="P201" s="31" t="s">
        <v>63</v>
      </c>
    </row>
    <row r="202" spans="1:17" s="32" customFormat="1" ht="15" hidden="1" customHeight="1" x14ac:dyDescent="0.2">
      <c r="A202" s="207"/>
      <c r="B202" s="209"/>
      <c r="C202" s="8"/>
      <c r="D202" s="8"/>
      <c r="E202" s="211"/>
      <c r="F202" s="211"/>
      <c r="G202" s="211"/>
      <c r="H202" s="219"/>
      <c r="I202" s="220"/>
      <c r="J202" s="220"/>
      <c r="K202" s="220"/>
      <c r="L202" s="220"/>
      <c r="M202" s="216"/>
      <c r="N202" s="216"/>
      <c r="O202" s="33"/>
      <c r="P202" s="33"/>
    </row>
    <row r="203" spans="1:17" s="35" customFormat="1" ht="31.15" hidden="1" customHeight="1" x14ac:dyDescent="0.25">
      <c r="A203" s="9">
        <v>45</v>
      </c>
      <c r="B203" s="10" t="s">
        <v>128</v>
      </c>
      <c r="C203" s="10"/>
      <c r="D203" s="10"/>
      <c r="E203" s="11">
        <f>SUM(E204)</f>
        <v>10687111</v>
      </c>
      <c r="F203" s="11">
        <f>SUM(F204)</f>
        <v>10687410</v>
      </c>
      <c r="G203" s="12">
        <f>SUM(G204)</f>
        <v>0</v>
      </c>
      <c r="H203" s="24"/>
      <c r="I203" s="24"/>
      <c r="J203" s="24"/>
      <c r="K203" s="24"/>
      <c r="L203" s="24"/>
      <c r="M203" s="24"/>
      <c r="N203" s="24"/>
    </row>
    <row r="204" spans="1:17" ht="16.5" hidden="1" customHeight="1" x14ac:dyDescent="0.25">
      <c r="A204" s="17">
        <v>451</v>
      </c>
      <c r="B204" s="18" t="s">
        <v>126</v>
      </c>
      <c r="C204" s="18"/>
      <c r="D204" s="18"/>
      <c r="E204" s="39">
        <v>10687111</v>
      </c>
      <c r="F204" s="39">
        <v>10687410</v>
      </c>
      <c r="G204" s="40"/>
      <c r="H204" s="38"/>
      <c r="I204" s="38"/>
      <c r="J204" s="38"/>
      <c r="K204" s="38"/>
      <c r="L204" s="38"/>
      <c r="M204" s="38"/>
      <c r="N204" s="38"/>
    </row>
    <row r="205" spans="1:17" s="30" customFormat="1" ht="15.6" hidden="1" customHeight="1" x14ac:dyDescent="0.25">
      <c r="A205" s="221" t="s">
        <v>86</v>
      </c>
      <c r="B205" s="222"/>
      <c r="C205" s="49"/>
      <c r="D205" s="49"/>
      <c r="E205" s="22">
        <f>SUM(E203)</f>
        <v>10687111</v>
      </c>
      <c r="F205" s="22">
        <f>SUM(F203)</f>
        <v>10687410</v>
      </c>
      <c r="G205" s="22">
        <f>SUM(G203)</f>
        <v>0</v>
      </c>
      <c r="H205" s="24"/>
      <c r="I205" s="24"/>
      <c r="J205" s="24"/>
      <c r="K205" s="24"/>
      <c r="L205" s="24"/>
      <c r="M205" s="24"/>
      <c r="N205" s="24"/>
      <c r="O205" s="62" t="e">
        <f>SUM(#REF!,#REF!,#REF!,#REF!,#REF!)</f>
        <v>#REF!</v>
      </c>
      <c r="P205" s="22" t="e">
        <f>SUM(#REF!,#REF!,#REF!,#REF!,#REF!)</f>
        <v>#REF!</v>
      </c>
      <c r="Q205" s="22" t="e">
        <f>SUM(#REF!,#REF!,#REF!,#REF!,#REF!)</f>
        <v>#REF!</v>
      </c>
    </row>
    <row r="206" spans="1:17" s="30" customFormat="1" ht="15.6" hidden="1" customHeight="1" x14ac:dyDescent="0.25">
      <c r="A206" s="23"/>
      <c r="B206" s="23"/>
      <c r="C206" s="23"/>
      <c r="D206" s="23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</row>
    <row r="207" spans="1:17" ht="15.6" hidden="1" customHeight="1" x14ac:dyDescent="0.25">
      <c r="A207" s="223" t="s">
        <v>129</v>
      </c>
      <c r="B207" s="223"/>
      <c r="C207" s="223"/>
      <c r="D207" s="223"/>
      <c r="E207" s="223"/>
      <c r="F207" s="223"/>
      <c r="G207" s="223"/>
      <c r="H207" s="24"/>
      <c r="I207" s="24"/>
      <c r="J207" s="24"/>
      <c r="K207" s="24"/>
      <c r="L207" s="24"/>
      <c r="M207" s="24"/>
      <c r="N207" s="24"/>
    </row>
    <row r="208" spans="1:17" ht="15.6" hidden="1" customHeight="1" x14ac:dyDescent="0.25">
      <c r="A208" s="30" t="s">
        <v>123</v>
      </c>
    </row>
    <row r="209" spans="1:17" s="32" customFormat="1" ht="28.5" hidden="1" customHeight="1" x14ac:dyDescent="0.2">
      <c r="A209" s="206" t="s">
        <v>81</v>
      </c>
      <c r="B209" s="208" t="s">
        <v>45</v>
      </c>
      <c r="C209" s="7"/>
      <c r="D209" s="7"/>
      <c r="E209" s="210" t="s">
        <v>46</v>
      </c>
      <c r="F209" s="210" t="s">
        <v>47</v>
      </c>
      <c r="G209" s="210" t="s">
        <v>1</v>
      </c>
      <c r="H209" s="219"/>
      <c r="I209" s="220"/>
      <c r="J209" s="220"/>
      <c r="K209" s="220"/>
      <c r="L209" s="220"/>
      <c r="M209" s="216"/>
      <c r="N209" s="216"/>
      <c r="O209" s="31" t="s">
        <v>62</v>
      </c>
      <c r="P209" s="31" t="s">
        <v>63</v>
      </c>
    </row>
    <row r="210" spans="1:17" s="32" customFormat="1" ht="15" hidden="1" customHeight="1" x14ac:dyDescent="0.2">
      <c r="A210" s="207"/>
      <c r="B210" s="209"/>
      <c r="C210" s="8"/>
      <c r="D210" s="8"/>
      <c r="E210" s="211"/>
      <c r="F210" s="211"/>
      <c r="G210" s="211"/>
      <c r="H210" s="219"/>
      <c r="I210" s="220"/>
      <c r="J210" s="220"/>
      <c r="K210" s="220"/>
      <c r="L210" s="220"/>
      <c r="M210" s="216"/>
      <c r="N210" s="216"/>
      <c r="O210" s="33"/>
      <c r="P210" s="33"/>
    </row>
    <row r="211" spans="1:17" ht="31.15" hidden="1" customHeight="1" x14ac:dyDescent="0.25">
      <c r="A211" s="9">
        <v>42</v>
      </c>
      <c r="B211" s="10" t="s">
        <v>19</v>
      </c>
      <c r="C211" s="10"/>
      <c r="D211" s="10"/>
      <c r="E211" s="11">
        <f>SUM(E212)</f>
        <v>6000000</v>
      </c>
      <c r="F211" s="11">
        <f>SUM(F212)</f>
        <v>0</v>
      </c>
      <c r="G211" s="12">
        <f>SUM(G212)</f>
        <v>0</v>
      </c>
      <c r="H211" s="24"/>
      <c r="I211" s="24"/>
      <c r="J211" s="24"/>
      <c r="K211" s="24"/>
      <c r="L211" s="24"/>
      <c r="M211" s="24"/>
      <c r="N211" s="24"/>
      <c r="Q211" s="35">
        <f>SUM(F211:K211)</f>
        <v>0</v>
      </c>
    </row>
    <row r="212" spans="1:17" ht="15.6" hidden="1" customHeight="1" x14ac:dyDescent="0.25">
      <c r="A212" s="13">
        <v>422</v>
      </c>
      <c r="B212" s="14" t="s">
        <v>85</v>
      </c>
      <c r="C212" s="14"/>
      <c r="D212" s="14"/>
      <c r="E212" s="36">
        <v>6000000</v>
      </c>
      <c r="F212" s="36"/>
      <c r="G212" s="37"/>
      <c r="H212" s="38"/>
      <c r="I212" s="38"/>
      <c r="J212" s="38"/>
      <c r="K212" s="38"/>
      <c r="L212" s="38"/>
      <c r="M212" s="38"/>
      <c r="N212" s="38"/>
      <c r="Q212" s="35"/>
    </row>
    <row r="213" spans="1:17" s="35" customFormat="1" ht="31.15" hidden="1" customHeight="1" x14ac:dyDescent="0.25">
      <c r="A213" s="25">
        <v>45</v>
      </c>
      <c r="B213" s="26" t="s">
        <v>128</v>
      </c>
      <c r="C213" s="26"/>
      <c r="D213" s="26"/>
      <c r="E213" s="27">
        <f>SUM(E214)</f>
        <v>2500000</v>
      </c>
      <c r="F213" s="27">
        <f>SUM(F214)</f>
        <v>0</v>
      </c>
      <c r="G213" s="28">
        <f>SUM(G214)</f>
        <v>0</v>
      </c>
      <c r="H213" s="24"/>
      <c r="I213" s="24"/>
      <c r="J213" s="24"/>
      <c r="K213" s="24"/>
      <c r="L213" s="24"/>
      <c r="M213" s="24"/>
      <c r="N213" s="24"/>
    </row>
    <row r="214" spans="1:17" ht="15.6" hidden="1" customHeight="1" x14ac:dyDescent="0.25">
      <c r="A214" s="17">
        <v>451</v>
      </c>
      <c r="B214" s="18" t="s">
        <v>126</v>
      </c>
      <c r="C214" s="18"/>
      <c r="D214" s="18"/>
      <c r="E214" s="39">
        <v>2500000</v>
      </c>
      <c r="F214" s="39"/>
      <c r="G214" s="40"/>
      <c r="H214" s="38"/>
      <c r="I214" s="38"/>
      <c r="J214" s="38"/>
      <c r="K214" s="38"/>
      <c r="L214" s="38"/>
      <c r="M214" s="38"/>
      <c r="N214" s="38"/>
    </row>
    <row r="215" spans="1:17" s="30" customFormat="1" ht="15.6" hidden="1" customHeight="1" x14ac:dyDescent="0.25">
      <c r="A215" s="221" t="s">
        <v>86</v>
      </c>
      <c r="B215" s="222"/>
      <c r="C215" s="49"/>
      <c r="D215" s="49"/>
      <c r="E215" s="22">
        <f>SUM(E211,E213)</f>
        <v>8500000</v>
      </c>
      <c r="F215" s="22">
        <f>SUM(F211,F213)</f>
        <v>0</v>
      </c>
      <c r="G215" s="22">
        <f>SUM(G211,G213)</f>
        <v>0</v>
      </c>
      <c r="H215" s="24"/>
      <c r="I215" s="24"/>
      <c r="J215" s="24"/>
      <c r="K215" s="24"/>
      <c r="L215" s="24"/>
      <c r="M215" s="24"/>
      <c r="N215" s="24"/>
      <c r="O215" s="62" t="e">
        <f>SUM(#REF!,#REF!,#REF!,#REF!,O211)</f>
        <v>#REF!</v>
      </c>
      <c r="P215" s="22" t="e">
        <f>SUM(#REF!,#REF!,#REF!,#REF!,P211)</f>
        <v>#REF!</v>
      </c>
      <c r="Q215" s="22" t="e">
        <f>SUM(#REF!,#REF!,#REF!,#REF!,Q211)</f>
        <v>#REF!</v>
      </c>
    </row>
    <row r="216" spans="1:17" ht="22.5" hidden="1" customHeight="1" x14ac:dyDescent="0.25">
      <c r="A216" s="232" t="s">
        <v>130</v>
      </c>
      <c r="B216" s="232"/>
      <c r="C216" s="232"/>
      <c r="D216" s="232"/>
      <c r="E216" s="232"/>
      <c r="F216" s="232"/>
      <c r="G216" s="232"/>
    </row>
    <row r="217" spans="1:17" ht="15.6" hidden="1" customHeight="1" x14ac:dyDescent="0.25">
      <c r="E217" s="97"/>
    </row>
    <row r="218" spans="1:17" ht="15.6" hidden="1" customHeight="1" x14ac:dyDescent="0.25">
      <c r="A218" s="89">
        <v>1</v>
      </c>
      <c r="B218" s="30" t="s">
        <v>32</v>
      </c>
      <c r="C218" s="30"/>
      <c r="D218" s="30"/>
      <c r="E218" s="34">
        <f>SUM(E70)</f>
        <v>4243113</v>
      </c>
      <c r="F218" s="34">
        <f>SUM(F70)</f>
        <v>4243113</v>
      </c>
      <c r="G218" s="34">
        <f>SUM(G70)</f>
        <v>4243113</v>
      </c>
    </row>
    <row r="219" spans="1:17" ht="15.6" hidden="1" customHeight="1" x14ac:dyDescent="0.25">
      <c r="A219" s="89">
        <v>3</v>
      </c>
      <c r="B219" s="30" t="s">
        <v>38</v>
      </c>
      <c r="C219" s="30"/>
      <c r="D219" s="30"/>
      <c r="E219" s="34">
        <f>SUM(E84)</f>
        <v>2600000</v>
      </c>
      <c r="F219" s="34">
        <f>SUM(F84)</f>
        <v>2600000</v>
      </c>
      <c r="G219" s="34">
        <f>SUM(G84)</f>
        <v>2600000</v>
      </c>
    </row>
    <row r="220" spans="1:17" ht="15.6" hidden="1" customHeight="1" x14ac:dyDescent="0.25">
      <c r="A220" s="89">
        <v>4</v>
      </c>
      <c r="B220" s="30" t="s">
        <v>39</v>
      </c>
      <c r="C220" s="30"/>
      <c r="D220" s="30"/>
      <c r="E220" s="34">
        <f>SUM(E103)</f>
        <v>133878715</v>
      </c>
      <c r="F220" s="34">
        <f>SUM(F103)</f>
        <v>133103420</v>
      </c>
      <c r="G220" s="34">
        <f>SUM(G103)</f>
        <v>133093420</v>
      </c>
    </row>
    <row r="221" spans="1:17" ht="15.6" hidden="1" customHeight="1" x14ac:dyDescent="0.25">
      <c r="A221" s="89">
        <v>5</v>
      </c>
      <c r="B221" s="30" t="s">
        <v>131</v>
      </c>
      <c r="C221" s="30"/>
      <c r="D221" s="30"/>
      <c r="E221" s="34">
        <f>SUM(E196,E205,E215)</f>
        <v>52412794</v>
      </c>
      <c r="F221" s="34">
        <f>SUM(F196,F205,F215)</f>
        <v>10687410</v>
      </c>
      <c r="G221" s="34">
        <f>SUM(G196,G205,G215)</f>
        <v>0</v>
      </c>
    </row>
    <row r="222" spans="1:17" ht="15.6" hidden="1" customHeight="1" x14ac:dyDescent="0.25">
      <c r="A222" s="89">
        <v>6</v>
      </c>
      <c r="B222" s="30" t="s">
        <v>31</v>
      </c>
      <c r="C222" s="30"/>
      <c r="D222" s="30"/>
      <c r="E222" s="34">
        <f>SUM(E114)</f>
        <v>1140740</v>
      </c>
      <c r="F222" s="34">
        <f>SUM(F114)</f>
        <v>1000000</v>
      </c>
      <c r="G222" s="34">
        <f>SUM(G114)</f>
        <v>1000000</v>
      </c>
    </row>
    <row r="223" spans="1:17" ht="31.15" hidden="1" customHeight="1" x14ac:dyDescent="0.25">
      <c r="A223" s="84">
        <v>7</v>
      </c>
      <c r="B223" s="98" t="s">
        <v>21</v>
      </c>
      <c r="C223" s="98"/>
      <c r="D223" s="98"/>
      <c r="E223" s="24">
        <f>SUM(E183)</f>
        <v>100000</v>
      </c>
      <c r="F223" s="24">
        <f>SUM(F183)</f>
        <v>100000</v>
      </c>
      <c r="G223" s="24">
        <f>SUM(G183)</f>
        <v>100000</v>
      </c>
    </row>
    <row r="224" spans="1:17" ht="15.6" hidden="1" customHeight="1" x14ac:dyDescent="0.25">
      <c r="A224" s="89"/>
      <c r="B224" s="30"/>
      <c r="C224" s="30"/>
      <c r="D224" s="30"/>
      <c r="E224" s="34"/>
      <c r="F224" s="34"/>
      <c r="G224" s="34"/>
    </row>
    <row r="225" spans="1:16" ht="15.6" hidden="1" customHeight="1" x14ac:dyDescent="0.25">
      <c r="A225" s="61"/>
      <c r="B225" s="30"/>
      <c r="C225" s="30"/>
      <c r="D225" s="30"/>
      <c r="E225" s="34">
        <f>SUM(E218,E219,E220,E221,E222,E223)</f>
        <v>194375362</v>
      </c>
      <c r="F225" s="34">
        <f>SUM(F218,F219,F220,F221,F222,F223)</f>
        <v>151733943</v>
      </c>
      <c r="G225" s="34">
        <f>SUM(G218,G219,G220,G221,G222,G223)</f>
        <v>141036533</v>
      </c>
    </row>
    <row r="226" spans="1:16" ht="15.6" hidden="1" customHeight="1" x14ac:dyDescent="0.25">
      <c r="A226" s="61"/>
      <c r="B226" s="30"/>
      <c r="C226" s="30"/>
      <c r="D226" s="30"/>
      <c r="E226" s="34"/>
      <c r="F226" s="34"/>
      <c r="G226" s="34"/>
    </row>
    <row r="227" spans="1:16" ht="27.75" hidden="1" customHeight="1" x14ac:dyDescent="0.25">
      <c r="A227" s="233" t="s">
        <v>132</v>
      </c>
      <c r="B227" s="233"/>
      <c r="C227" s="233"/>
      <c r="D227" s="233"/>
      <c r="E227" s="233"/>
      <c r="F227" s="233"/>
      <c r="G227" s="233"/>
      <c r="H227" s="99"/>
    </row>
    <row r="228" spans="1:16" ht="15.6" hidden="1" customHeight="1" x14ac:dyDescent="0.25">
      <c r="A228" s="223" t="s">
        <v>78</v>
      </c>
      <c r="B228" s="223"/>
      <c r="C228" s="223"/>
      <c r="D228" s="223"/>
      <c r="E228" s="223"/>
      <c r="F228" s="23"/>
      <c r="G228" s="23"/>
      <c r="H228" s="99"/>
    </row>
    <row r="229" spans="1:16" ht="25.5" hidden="1" customHeight="1" x14ac:dyDescent="0.25">
      <c r="A229" s="234" t="s">
        <v>133</v>
      </c>
      <c r="B229" s="234"/>
      <c r="C229" s="234"/>
      <c r="D229" s="234"/>
      <c r="E229" s="234"/>
      <c r="F229" s="234"/>
      <c r="G229" s="234"/>
      <c r="H229" s="99"/>
    </row>
    <row r="230" spans="1:16" ht="15.6" hidden="1" customHeight="1" x14ac:dyDescent="0.25">
      <c r="A230" s="206" t="s">
        <v>81</v>
      </c>
      <c r="B230" s="208" t="s">
        <v>45</v>
      </c>
      <c r="C230" s="7"/>
      <c r="D230" s="7"/>
      <c r="E230" s="210" t="s">
        <v>46</v>
      </c>
      <c r="F230" s="210" t="s">
        <v>47</v>
      </c>
      <c r="G230" s="210" t="s">
        <v>1</v>
      </c>
      <c r="H230" s="99"/>
    </row>
    <row r="231" spans="1:16" ht="37.5" hidden="1" customHeight="1" x14ac:dyDescent="0.25">
      <c r="A231" s="207"/>
      <c r="B231" s="209"/>
      <c r="C231" s="8"/>
      <c r="D231" s="8"/>
      <c r="E231" s="211"/>
      <c r="F231" s="211"/>
      <c r="G231" s="211"/>
      <c r="H231" s="99"/>
    </row>
    <row r="232" spans="1:16" ht="15.6" hidden="1" customHeight="1" x14ac:dyDescent="0.25">
      <c r="A232" s="9">
        <v>922</v>
      </c>
      <c r="B232" s="10" t="s">
        <v>36</v>
      </c>
      <c r="C232" s="10"/>
      <c r="D232" s="10"/>
      <c r="E232" s="11">
        <f>SUM(E233:E233)</f>
        <v>16761388</v>
      </c>
      <c r="F232" s="11">
        <f>SUM(F233:F233)</f>
        <v>10000000</v>
      </c>
      <c r="G232" s="12">
        <f>SUM(G233:G233)</f>
        <v>10000000</v>
      </c>
    </row>
    <row r="233" spans="1:16" ht="15.6" hidden="1" customHeight="1" x14ac:dyDescent="0.25">
      <c r="A233" s="17">
        <v>92221</v>
      </c>
      <c r="B233" s="18" t="s">
        <v>134</v>
      </c>
      <c r="C233" s="18"/>
      <c r="D233" s="18"/>
      <c r="E233" s="39">
        <v>16761388</v>
      </c>
      <c r="F233" s="39">
        <v>10000000</v>
      </c>
      <c r="G233" s="20">
        <v>10000000</v>
      </c>
    </row>
    <row r="234" spans="1:16" ht="15.6" hidden="1" customHeight="1" x14ac:dyDescent="0.25">
      <c r="A234" s="221" t="s">
        <v>86</v>
      </c>
      <c r="B234" s="222"/>
      <c r="C234" s="49"/>
      <c r="D234" s="49"/>
      <c r="E234" s="22">
        <f>SUM(E232)</f>
        <v>16761388</v>
      </c>
      <c r="F234" s="22">
        <f>SUM(F232)</f>
        <v>10000000</v>
      </c>
      <c r="G234" s="22">
        <f>SUM(G232)</f>
        <v>10000000</v>
      </c>
    </row>
    <row r="235" spans="1:16" ht="15.6" hidden="1" customHeight="1" x14ac:dyDescent="0.25">
      <c r="A235" s="23"/>
      <c r="B235" s="23"/>
      <c r="C235" s="23"/>
      <c r="D235" s="23"/>
      <c r="E235" s="24"/>
      <c r="F235" s="24"/>
      <c r="G235" s="24"/>
    </row>
    <row r="236" spans="1:16" ht="15.6" hidden="1" customHeight="1" x14ac:dyDescent="0.25">
      <c r="A236" s="61"/>
      <c r="B236" s="30"/>
      <c r="C236" s="30"/>
      <c r="D236" s="30"/>
      <c r="E236" s="34"/>
      <c r="F236" s="34"/>
      <c r="G236" s="34"/>
    </row>
    <row r="237" spans="1:16" ht="15.6" hidden="1" customHeight="1" x14ac:dyDescent="0.25">
      <c r="A237" s="221" t="s">
        <v>25</v>
      </c>
      <c r="B237" s="222"/>
      <c r="C237" s="49"/>
      <c r="D237" s="49"/>
      <c r="E237" s="100">
        <f>SUM(E70,E84,E103,E114,E183,E196,E205,E215)</f>
        <v>194375362</v>
      </c>
      <c r="F237" s="100">
        <f>SUM(F70,F84,F103,F114,F183,F196,F205,F215)</f>
        <v>151733943</v>
      </c>
      <c r="G237" s="100">
        <f>SUM(G70,G84,G103,G114,G183,G196,G205,G215)</f>
        <v>141036533</v>
      </c>
      <c r="H237" s="30"/>
      <c r="I237" s="30"/>
      <c r="J237" s="30"/>
      <c r="K237" s="30"/>
      <c r="L237" s="30"/>
      <c r="M237" s="30"/>
      <c r="N237" s="30"/>
      <c r="O237" s="101" t="e">
        <f>SUM(#REF!,O119,#REF!,O146,O159,O173,#REF!)</f>
        <v>#REF!</v>
      </c>
      <c r="P237" s="100" t="e">
        <f>SUM(#REF!,P119,#REF!,P146,P159,P173,#REF!)</f>
        <v>#REF!</v>
      </c>
    </row>
    <row r="238" spans="1:16" ht="15.6" hidden="1" customHeight="1" x14ac:dyDescent="0.25">
      <c r="A238" s="221" t="s">
        <v>135</v>
      </c>
      <c r="B238" s="222"/>
      <c r="C238" s="49"/>
      <c r="D238" s="49"/>
      <c r="E238" s="50">
        <f>SUM(E237,E234)</f>
        <v>211136750</v>
      </c>
      <c r="F238" s="50">
        <f>SUM(F237,F234)</f>
        <v>161733943</v>
      </c>
      <c r="G238" s="50">
        <f>SUM(G237,G234)</f>
        <v>151036533</v>
      </c>
      <c r="H238" s="30"/>
      <c r="I238" s="30"/>
      <c r="J238" s="30"/>
      <c r="K238" s="30"/>
      <c r="L238" s="30"/>
      <c r="M238" s="30"/>
      <c r="N238" s="30"/>
      <c r="O238" s="30"/>
      <c r="P238" s="30"/>
    </row>
    <row r="239" spans="1:16" ht="15.6" hidden="1" customHeight="1" x14ac:dyDescent="0.25">
      <c r="A239" s="23"/>
      <c r="B239" s="23"/>
      <c r="C239" s="23"/>
      <c r="D239" s="23"/>
      <c r="E239" s="57"/>
      <c r="F239" s="57"/>
      <c r="G239" s="57"/>
      <c r="H239" s="30"/>
      <c r="I239" s="30"/>
      <c r="J239" s="30"/>
      <c r="K239" s="30"/>
      <c r="L239" s="30"/>
      <c r="M239" s="30"/>
      <c r="N239" s="30"/>
      <c r="O239" s="30"/>
      <c r="P239" s="30"/>
    </row>
    <row r="240" spans="1:16" x14ac:dyDescent="0.25">
      <c r="A240" s="102"/>
      <c r="B240" s="102"/>
      <c r="C240" s="102"/>
      <c r="D240" s="102"/>
      <c r="E240" s="103"/>
      <c r="F240" s="103"/>
      <c r="G240" s="103"/>
      <c r="H240" s="30"/>
      <c r="I240" s="30"/>
      <c r="J240" s="30"/>
      <c r="K240" s="30"/>
      <c r="L240" s="30"/>
      <c r="M240" s="30"/>
      <c r="N240" s="30"/>
      <c r="O240" s="30"/>
      <c r="P240" s="30"/>
    </row>
    <row r="241" spans="1:8" ht="18.75" x14ac:dyDescent="0.25">
      <c r="A241" s="235" t="s">
        <v>168</v>
      </c>
      <c r="B241" s="235"/>
      <c r="C241" s="235"/>
      <c r="D241" s="235"/>
      <c r="E241" s="235"/>
      <c r="F241" s="235"/>
      <c r="G241" s="235"/>
      <c r="H241" s="104"/>
    </row>
    <row r="242" spans="1:8" x14ac:dyDescent="0.25">
      <c r="A242" s="104"/>
      <c r="B242" s="104"/>
      <c r="C242" s="104"/>
      <c r="D242" s="104"/>
      <c r="E242" s="105"/>
      <c r="F242" s="104"/>
      <c r="G242" s="104"/>
      <c r="H242" s="104"/>
    </row>
    <row r="243" spans="1:8" ht="34.5" customHeight="1" x14ac:dyDescent="0.25">
      <c r="A243" s="106" t="s">
        <v>136</v>
      </c>
      <c r="B243" s="107" t="s">
        <v>137</v>
      </c>
      <c r="C243" s="108" t="s">
        <v>145</v>
      </c>
      <c r="D243" s="108" t="s">
        <v>146</v>
      </c>
      <c r="E243" s="156" t="s">
        <v>161</v>
      </c>
      <c r="F243" s="109" t="s">
        <v>163</v>
      </c>
      <c r="G243" s="109" t="s">
        <v>162</v>
      </c>
    </row>
    <row r="244" spans="1:8" s="61" customFormat="1" x14ac:dyDescent="0.25">
      <c r="A244" s="110">
        <v>1</v>
      </c>
      <c r="B244" s="111" t="s">
        <v>138</v>
      </c>
      <c r="C244" s="115"/>
      <c r="D244" s="116"/>
      <c r="E244" s="117"/>
      <c r="F244" s="118"/>
      <c r="G244" s="119"/>
    </row>
    <row r="245" spans="1:8" s="61" customFormat="1" x14ac:dyDescent="0.25">
      <c r="A245" s="157"/>
      <c r="B245" s="158" t="s">
        <v>164</v>
      </c>
      <c r="C245" s="164"/>
      <c r="D245" s="165"/>
      <c r="E245" s="166">
        <v>0</v>
      </c>
      <c r="F245" s="167">
        <v>39080</v>
      </c>
      <c r="G245" s="167"/>
    </row>
    <row r="246" spans="1:8" x14ac:dyDescent="0.25">
      <c r="A246" s="159"/>
      <c r="B246" s="159" t="s">
        <v>139</v>
      </c>
      <c r="C246" s="168" t="e">
        <f>SUM(#REF!)</f>
        <v>#REF!</v>
      </c>
      <c r="D246" s="168" t="e">
        <f>SUM(#REF!)</f>
        <v>#REF!</v>
      </c>
      <c r="E246" s="168">
        <v>634830.01</v>
      </c>
      <c r="F246" s="168">
        <v>178940.72</v>
      </c>
      <c r="G246" s="168">
        <f>F246/E246*100</f>
        <v>28.187186676949942</v>
      </c>
    </row>
    <row r="247" spans="1:8" x14ac:dyDescent="0.25">
      <c r="A247" s="159"/>
      <c r="B247" s="159" t="s">
        <v>140</v>
      </c>
      <c r="C247" s="168" t="e">
        <f>SUM(#REF!,#REF!,#REF!)</f>
        <v>#REF!</v>
      </c>
      <c r="D247" s="168" t="e">
        <f>SUM(#REF!,#REF!,#REF!)</f>
        <v>#REF!</v>
      </c>
      <c r="E247" s="168">
        <v>634830.01</v>
      </c>
      <c r="F247" s="168">
        <v>222882.45</v>
      </c>
      <c r="G247" s="168">
        <f>F247/E247*100</f>
        <v>35.108997131373798</v>
      </c>
    </row>
    <row r="248" spans="1:8" s="30" customFormat="1" x14ac:dyDescent="0.25">
      <c r="A248" s="236" t="s">
        <v>165</v>
      </c>
      <c r="B248" s="236"/>
      <c r="C248" s="169" t="e">
        <f>SUM(C246-C247-#REF!)</f>
        <v>#REF!</v>
      </c>
      <c r="D248" s="169" t="e">
        <f>SUM(D246-D247-#REF!)</f>
        <v>#REF!</v>
      </c>
      <c r="E248" s="170">
        <f>E245+E246-E247</f>
        <v>0</v>
      </c>
      <c r="F248" s="169">
        <f>F245+F246-F247</f>
        <v>-4861.7300000000105</v>
      </c>
      <c r="G248" s="169">
        <v>0</v>
      </c>
    </row>
    <row r="249" spans="1:8" s="61" customFormat="1" x14ac:dyDescent="0.25">
      <c r="A249" s="157" t="s">
        <v>141</v>
      </c>
      <c r="B249" s="164" t="s">
        <v>38</v>
      </c>
      <c r="C249" s="171"/>
      <c r="D249" s="171"/>
      <c r="E249" s="171"/>
      <c r="F249" s="172"/>
      <c r="G249" s="172"/>
    </row>
    <row r="250" spans="1:8" s="61" customFormat="1" x14ac:dyDescent="0.25">
      <c r="A250" s="157"/>
      <c r="B250" s="158" t="s">
        <v>164</v>
      </c>
      <c r="C250" s="171"/>
      <c r="D250" s="171"/>
      <c r="E250" s="172">
        <v>119612</v>
      </c>
      <c r="F250" s="172">
        <v>140992.26</v>
      </c>
      <c r="G250" s="172"/>
    </row>
    <row r="251" spans="1:8" x14ac:dyDescent="0.25">
      <c r="A251" s="159"/>
      <c r="B251" s="159" t="s">
        <v>139</v>
      </c>
      <c r="C251" s="168" t="e">
        <f>SUM(#REF!)</f>
        <v>#REF!</v>
      </c>
      <c r="D251" s="168" t="e">
        <f>SUM(#REF!)</f>
        <v>#REF!</v>
      </c>
      <c r="E251" s="168">
        <v>66361.41</v>
      </c>
      <c r="F251" s="168">
        <v>53944.160000000003</v>
      </c>
      <c r="G251" s="168">
        <f>F251/E251*100</f>
        <v>81.28844760833141</v>
      </c>
    </row>
    <row r="252" spans="1:8" x14ac:dyDescent="0.25">
      <c r="A252" s="159"/>
      <c r="B252" s="159" t="s">
        <v>140</v>
      </c>
      <c r="C252" s="168" t="e">
        <f>SUM(#REF!,#REF!,#REF!,#REF!,#REF!)</f>
        <v>#REF!</v>
      </c>
      <c r="D252" s="168" t="e">
        <f>SUM(#REF!,#REF!,#REF!,#REF!,#REF!)</f>
        <v>#REF!</v>
      </c>
      <c r="E252" s="168">
        <v>185973.87</v>
      </c>
      <c r="F252" s="168">
        <v>0</v>
      </c>
      <c r="G252" s="168">
        <f>F252/E252*100</f>
        <v>0</v>
      </c>
    </row>
    <row r="253" spans="1:8" x14ac:dyDescent="0.25">
      <c r="A253" s="236" t="s">
        <v>165</v>
      </c>
      <c r="B253" s="236"/>
      <c r="C253" s="169" t="e">
        <f>SUM(C251-C252)</f>
        <v>#REF!</v>
      </c>
      <c r="D253" s="169" t="e">
        <f>SUM(D251-D252)</f>
        <v>#REF!</v>
      </c>
      <c r="E253" s="169">
        <f>SUM(E251-E252+E250)</f>
        <v>-0.45999999999185093</v>
      </c>
      <c r="F253" s="169">
        <f>F250+F251</f>
        <v>194936.42</v>
      </c>
      <c r="G253" s="169">
        <f>SUM(G251-G252)</f>
        <v>81.28844760833141</v>
      </c>
    </row>
    <row r="254" spans="1:8" s="61" customFormat="1" x14ac:dyDescent="0.25">
      <c r="A254" s="157" t="s">
        <v>142</v>
      </c>
      <c r="B254" s="164" t="s">
        <v>30</v>
      </c>
      <c r="C254" s="173"/>
      <c r="D254" s="173"/>
      <c r="E254" s="173"/>
      <c r="F254" s="174"/>
      <c r="G254" s="174"/>
    </row>
    <row r="255" spans="1:8" s="61" customFormat="1" x14ac:dyDescent="0.25">
      <c r="A255" s="157"/>
      <c r="B255" s="158" t="s">
        <v>164</v>
      </c>
      <c r="C255" s="173"/>
      <c r="D255" s="173"/>
      <c r="E255" s="174">
        <v>177030.44</v>
      </c>
      <c r="F255" s="174">
        <v>127371.09</v>
      </c>
      <c r="G255" s="174"/>
    </row>
    <row r="256" spans="1:8" x14ac:dyDescent="0.25">
      <c r="A256" s="159"/>
      <c r="B256" s="159" t="s">
        <v>139</v>
      </c>
      <c r="C256" s="168" t="e">
        <f>SUM(#REF!)</f>
        <v>#REF!</v>
      </c>
      <c r="D256" s="168" t="e">
        <f>SUM(#REF!)</f>
        <v>#REF!</v>
      </c>
      <c r="E256" s="168">
        <v>265465.23</v>
      </c>
      <c r="F256" s="168">
        <v>160656.75</v>
      </c>
      <c r="G256" s="168">
        <f>F256/E256*100</f>
        <v>60.518942537220411</v>
      </c>
    </row>
    <row r="257" spans="1:7" x14ac:dyDescent="0.25">
      <c r="A257" s="159"/>
      <c r="B257" s="159" t="s">
        <v>140</v>
      </c>
      <c r="C257" s="168" t="e">
        <f>SUM(#REF!,#REF!,#REF!,#REF!)</f>
        <v>#REF!</v>
      </c>
      <c r="D257" s="168" t="e">
        <f>SUM(#REF!,#REF!,#REF!,#REF!)</f>
        <v>#REF!</v>
      </c>
      <c r="E257" s="168">
        <v>390941</v>
      </c>
      <c r="F257" s="168">
        <v>65113.3</v>
      </c>
      <c r="G257" s="168">
        <f>F257/E257*100</f>
        <v>16.655531141527753</v>
      </c>
    </row>
    <row r="258" spans="1:7" x14ac:dyDescent="0.25">
      <c r="A258" s="236" t="s">
        <v>165</v>
      </c>
      <c r="B258" s="236"/>
      <c r="C258" s="169" t="e">
        <f>SUM(C256-C257)</f>
        <v>#REF!</v>
      </c>
      <c r="D258" s="169" t="e">
        <f>SUM(D256-D257)</f>
        <v>#REF!</v>
      </c>
      <c r="E258" s="169">
        <f>SUM(E256-E257+E255)</f>
        <v>51554.669999999984</v>
      </c>
      <c r="F258" s="169">
        <f>SUM(F256-F257+F255)</f>
        <v>222914.53999999998</v>
      </c>
      <c r="G258" s="169">
        <f>SUM(G256-G257)</f>
        <v>43.863411395692658</v>
      </c>
    </row>
    <row r="259" spans="1:7" s="61" customFormat="1" x14ac:dyDescent="0.25">
      <c r="A259" s="157" t="s">
        <v>143</v>
      </c>
      <c r="B259" s="164" t="s">
        <v>29</v>
      </c>
      <c r="C259" s="173"/>
      <c r="D259" s="173"/>
      <c r="E259" s="173"/>
      <c r="F259" s="174"/>
      <c r="G259" s="174"/>
    </row>
    <row r="260" spans="1:7" s="61" customFormat="1" x14ac:dyDescent="0.25">
      <c r="A260" s="157"/>
      <c r="B260" s="158" t="s">
        <v>164</v>
      </c>
      <c r="C260" s="173"/>
      <c r="D260" s="173"/>
      <c r="E260" s="173">
        <v>13936</v>
      </c>
      <c r="F260" s="174">
        <v>16115</v>
      </c>
      <c r="G260" s="174"/>
    </row>
    <row r="261" spans="1:7" x14ac:dyDescent="0.25">
      <c r="A261" s="159"/>
      <c r="B261" s="159" t="s">
        <v>139</v>
      </c>
      <c r="C261" s="168" t="e">
        <f>SUM(#REF!)</f>
        <v>#REF!</v>
      </c>
      <c r="D261" s="168" t="e">
        <f>SUM(#REF!)</f>
        <v>#REF!</v>
      </c>
      <c r="E261" s="168">
        <v>13935.89</v>
      </c>
      <c r="F261" s="168">
        <v>0</v>
      </c>
      <c r="G261" s="168">
        <f>F261/E261*100</f>
        <v>0</v>
      </c>
    </row>
    <row r="262" spans="1:7" x14ac:dyDescent="0.25">
      <c r="A262" s="159"/>
      <c r="B262" s="159" t="s">
        <v>140</v>
      </c>
      <c r="C262" s="168" t="e">
        <f>SUM(#REF!,#REF!,#REF!,#REF!)</f>
        <v>#REF!</v>
      </c>
      <c r="D262" s="168" t="e">
        <f>SUM(#REF!,#REF!,#REF!,#REF!)</f>
        <v>#REF!</v>
      </c>
      <c r="E262" s="168">
        <v>13936</v>
      </c>
      <c r="F262" s="168">
        <v>8797.84</v>
      </c>
      <c r="G262" s="168">
        <f t="shared" ref="G262:G263" si="24">F262/E262*100</f>
        <v>63.130309988518938</v>
      </c>
    </row>
    <row r="263" spans="1:7" x14ac:dyDescent="0.25">
      <c r="A263" s="236" t="s">
        <v>165</v>
      </c>
      <c r="B263" s="236"/>
      <c r="C263" s="175" t="e">
        <f>SUM(C261-C262)</f>
        <v>#REF!</v>
      </c>
      <c r="D263" s="175" t="e">
        <f>SUM(D261-D262)</f>
        <v>#REF!</v>
      </c>
      <c r="E263" s="175">
        <f>E262-E261+E260</f>
        <v>13936.11</v>
      </c>
      <c r="F263" s="175">
        <v>7317</v>
      </c>
      <c r="G263" s="168">
        <f t="shared" si="24"/>
        <v>52.503890971009838</v>
      </c>
    </row>
    <row r="264" spans="1:7" s="61" customFormat="1" hidden="1" x14ac:dyDescent="0.25">
      <c r="A264" s="176"/>
      <c r="B264" s="176"/>
      <c r="C264" s="176"/>
      <c r="D264" s="176"/>
      <c r="E264" s="176"/>
      <c r="F264" s="176"/>
      <c r="G264" s="176"/>
    </row>
    <row r="265" spans="1:7" hidden="1" x14ac:dyDescent="0.25">
      <c r="A265" s="160"/>
      <c r="B265" s="160"/>
      <c r="C265" s="160"/>
      <c r="D265" s="160"/>
      <c r="E265" s="160"/>
      <c r="F265" s="160"/>
      <c r="G265" s="160"/>
    </row>
    <row r="266" spans="1:7" hidden="1" x14ac:dyDescent="0.25">
      <c r="A266" s="160"/>
      <c r="B266" s="160"/>
      <c r="C266" s="160"/>
      <c r="D266" s="160"/>
      <c r="E266" s="160"/>
      <c r="F266" s="160"/>
      <c r="G266" s="160"/>
    </row>
    <row r="267" spans="1:7" hidden="1" x14ac:dyDescent="0.25">
      <c r="A267" s="160"/>
      <c r="B267" s="160"/>
      <c r="C267" s="160"/>
      <c r="D267" s="160"/>
      <c r="E267" s="160"/>
      <c r="F267" s="160"/>
      <c r="G267" s="160"/>
    </row>
    <row r="268" spans="1:7" x14ac:dyDescent="0.25">
      <c r="A268" s="177">
        <v>6</v>
      </c>
      <c r="B268" s="178" t="s">
        <v>31</v>
      </c>
      <c r="C268" s="160"/>
      <c r="D268" s="160"/>
      <c r="E268" s="160"/>
      <c r="F268" s="160"/>
      <c r="G268" s="160"/>
    </row>
    <row r="269" spans="1:7" x14ac:dyDescent="0.25">
      <c r="A269" s="160"/>
      <c r="B269" s="161" t="s">
        <v>167</v>
      </c>
      <c r="C269" s="160"/>
      <c r="D269" s="160"/>
      <c r="E269" s="160">
        <v>3505</v>
      </c>
      <c r="F269" s="160">
        <v>3505</v>
      </c>
      <c r="G269" s="160">
        <f>F269/E269*100</f>
        <v>100</v>
      </c>
    </row>
    <row r="270" spans="1:7" x14ac:dyDescent="0.25">
      <c r="A270" s="160"/>
      <c r="B270" s="160" t="s">
        <v>139</v>
      </c>
      <c r="C270" s="160"/>
      <c r="D270" s="160"/>
      <c r="E270" s="160">
        <v>0</v>
      </c>
      <c r="F270" s="160"/>
      <c r="G270" s="160">
        <v>0</v>
      </c>
    </row>
    <row r="271" spans="1:7" x14ac:dyDescent="0.25">
      <c r="A271" s="160"/>
      <c r="B271" s="160" t="s">
        <v>140</v>
      </c>
      <c r="C271" s="160"/>
      <c r="D271" s="160"/>
      <c r="E271" s="160">
        <v>0</v>
      </c>
      <c r="F271" s="160"/>
      <c r="G271" s="160">
        <v>0</v>
      </c>
    </row>
    <row r="272" spans="1:7" x14ac:dyDescent="0.25">
      <c r="A272" s="160"/>
      <c r="B272" s="161" t="s">
        <v>165</v>
      </c>
      <c r="C272" s="160"/>
      <c r="D272" s="160"/>
      <c r="E272" s="163">
        <v>3505</v>
      </c>
      <c r="F272" s="163">
        <v>3505</v>
      </c>
      <c r="G272" s="163">
        <v>100</v>
      </c>
    </row>
    <row r="273" spans="1:7" ht="31.15" customHeight="1" x14ac:dyDescent="0.25">
      <c r="A273" s="157" t="s">
        <v>144</v>
      </c>
      <c r="B273" s="179" t="s">
        <v>21</v>
      </c>
      <c r="C273" s="175"/>
      <c r="D273" s="175"/>
      <c r="E273" s="175"/>
      <c r="F273" s="175"/>
      <c r="G273" s="175"/>
    </row>
    <row r="274" spans="1:7" ht="18.75" customHeight="1" x14ac:dyDescent="0.25">
      <c r="A274" s="157"/>
      <c r="B274" s="179" t="s">
        <v>164</v>
      </c>
      <c r="C274" s="175"/>
      <c r="D274" s="175"/>
      <c r="E274" s="175">
        <v>0</v>
      </c>
      <c r="F274" s="175">
        <v>0</v>
      </c>
      <c r="G274" s="175"/>
    </row>
    <row r="275" spans="1:7" ht="15.6" customHeight="1" x14ac:dyDescent="0.25">
      <c r="A275" s="159"/>
      <c r="B275" s="159" t="s">
        <v>139</v>
      </c>
      <c r="C275" s="168" t="e">
        <f>SUM(#REF!)</f>
        <v>#REF!</v>
      </c>
      <c r="D275" s="168" t="e">
        <f>SUM(#REF!)</f>
        <v>#REF!</v>
      </c>
      <c r="E275" s="168">
        <v>0</v>
      </c>
      <c r="F275" s="168">
        <v>13244.85</v>
      </c>
      <c r="G275" s="168">
        <v>0</v>
      </c>
    </row>
    <row r="276" spans="1:7" ht="15.6" customHeight="1" x14ac:dyDescent="0.25">
      <c r="A276" s="159"/>
      <c r="B276" s="159" t="s">
        <v>140</v>
      </c>
      <c r="C276" s="168" t="e">
        <f>SUM(#REF!)</f>
        <v>#REF!</v>
      </c>
      <c r="D276" s="168" t="e">
        <f>SUM(#REF!)</f>
        <v>#REF!</v>
      </c>
      <c r="E276" s="168">
        <v>0</v>
      </c>
      <c r="F276" s="168">
        <v>0</v>
      </c>
      <c r="G276" s="168">
        <v>0</v>
      </c>
    </row>
    <row r="277" spans="1:7" x14ac:dyDescent="0.25">
      <c r="A277" s="236" t="s">
        <v>166</v>
      </c>
      <c r="B277" s="236"/>
      <c r="C277" s="175" t="e">
        <f>SUM(C275-C276)</f>
        <v>#REF!</v>
      </c>
      <c r="D277" s="175" t="e">
        <f>SUM(D275-D276)</f>
        <v>#REF!</v>
      </c>
      <c r="E277" s="175">
        <v>0</v>
      </c>
      <c r="F277" s="175">
        <f>SUM(F275-F276)</f>
        <v>13244.85</v>
      </c>
      <c r="G277" s="175">
        <v>0</v>
      </c>
    </row>
    <row r="278" spans="1:7" ht="12.75" customHeight="1" x14ac:dyDescent="0.25">
      <c r="E278" s="2"/>
    </row>
    <row r="279" spans="1:7" hidden="1" x14ac:dyDescent="0.25">
      <c r="E279" s="2"/>
    </row>
    <row r="280" spans="1:7" hidden="1" x14ac:dyDescent="0.25">
      <c r="E280" s="2"/>
    </row>
    <row r="281" spans="1:7" ht="1.5" customHeight="1" x14ac:dyDescent="0.25">
      <c r="A281" s="238"/>
      <c r="B281" s="239"/>
      <c r="C281" s="112"/>
      <c r="D281" s="113"/>
      <c r="E281" s="113"/>
      <c r="F281" s="113"/>
      <c r="G281" s="114"/>
    </row>
    <row r="282" spans="1:7" hidden="1" x14ac:dyDescent="0.25">
      <c r="A282" s="237"/>
      <c r="B282" s="237"/>
      <c r="C282" s="175"/>
      <c r="D282" s="175"/>
      <c r="E282" s="175"/>
      <c r="F282" s="175"/>
      <c r="G282" s="175"/>
    </row>
    <row r="283" spans="1:7" x14ac:dyDescent="0.25">
      <c r="A283" s="237" t="s">
        <v>23</v>
      </c>
      <c r="B283" s="237"/>
      <c r="C283" s="175" t="e">
        <f>SUM(C246,C251,C256,C261,#REF!,C275,#REF!)</f>
        <v>#REF!</v>
      </c>
      <c r="D283" s="175" t="e">
        <f>SUM(D246,D251,D256,D261,#REF!,D275,#REF!)</f>
        <v>#REF!</v>
      </c>
      <c r="E283" s="175">
        <f>E246+E251+E256+E261</f>
        <v>980592.54</v>
      </c>
      <c r="F283" s="175">
        <f>F246+F251+F256+F261+F270+F275</f>
        <v>406786.48</v>
      </c>
      <c r="G283" s="175">
        <f>F283/E283*100</f>
        <v>41.483742064772386</v>
      </c>
    </row>
    <row r="284" spans="1:7" x14ac:dyDescent="0.25">
      <c r="A284" s="237" t="s">
        <v>24</v>
      </c>
      <c r="B284" s="237"/>
      <c r="C284" s="175" t="e">
        <f>SUM(C247,C252,C257,C262,#REF!,C276,#REF!)</f>
        <v>#REF!</v>
      </c>
      <c r="D284" s="175" t="e">
        <f>SUM(D247,D252,D257,D262,#REF!,D276,#REF!)</f>
        <v>#REF!</v>
      </c>
      <c r="E284" s="175">
        <f>E247+E252+E257+E262</f>
        <v>1225680.8799999999</v>
      </c>
      <c r="F284" s="175">
        <f>F247+F257+F262</f>
        <v>296793.59000000003</v>
      </c>
      <c r="G284" s="175">
        <f>F284/E284*100</f>
        <v>24.21458920041243</v>
      </c>
    </row>
    <row r="285" spans="1:7" x14ac:dyDescent="0.25">
      <c r="A285" s="237"/>
      <c r="B285" s="237"/>
      <c r="C285" s="175"/>
      <c r="D285" s="175"/>
      <c r="E285" s="180"/>
      <c r="F285" s="175"/>
      <c r="G285" s="175"/>
    </row>
    <row r="286" spans="1:7" x14ac:dyDescent="0.25">
      <c r="A286" s="237" t="s">
        <v>169</v>
      </c>
      <c r="B286" s="237"/>
      <c r="C286" s="169"/>
      <c r="D286" s="169"/>
      <c r="E286" s="169">
        <f>E250+E255+E260+E269</f>
        <v>314083.44</v>
      </c>
      <c r="F286" s="169">
        <f>F245+F250+F255+F260+F269</f>
        <v>327063.34999999998</v>
      </c>
      <c r="G286" s="169">
        <f>F286/E286*100</f>
        <v>104.13263112502842</v>
      </c>
    </row>
    <row r="287" spans="1:7" x14ac:dyDescent="0.25">
      <c r="A287" s="237" t="s">
        <v>170</v>
      </c>
      <c r="B287" s="237"/>
      <c r="C287" s="169" t="e">
        <f>-SUM(C253,C258)</f>
        <v>#REF!</v>
      </c>
      <c r="D287" s="169" t="e">
        <f>-SUM(D253,D258)</f>
        <v>#REF!</v>
      </c>
      <c r="E287" s="169">
        <f>E246+E251+E256+E261+E270+E275</f>
        <v>980592.54</v>
      </c>
      <c r="F287" s="169">
        <f>F246+F251+F256+F261+F270+F275</f>
        <v>406786.48</v>
      </c>
      <c r="G287" s="169">
        <f t="shared" ref="G287:G289" si="25">F287/E287*100</f>
        <v>41.483742064772386</v>
      </c>
    </row>
    <row r="288" spans="1:7" x14ac:dyDescent="0.25">
      <c r="A288" s="237" t="s">
        <v>156</v>
      </c>
      <c r="B288" s="237"/>
      <c r="C288" s="175" t="e">
        <f>-SUM(C248)</f>
        <v>#REF!</v>
      </c>
      <c r="D288" s="175" t="e">
        <f>-SUM(D248)</f>
        <v>#REF!</v>
      </c>
      <c r="E288" s="175">
        <f>E247+E252+E257+E262+E271</f>
        <v>1225680.8799999999</v>
      </c>
      <c r="F288" s="175">
        <f>F247+F252+F257+F262+F271+F276</f>
        <v>296793.59000000003</v>
      </c>
      <c r="G288" s="169">
        <f t="shared" si="25"/>
        <v>24.21458920041243</v>
      </c>
    </row>
    <row r="289" spans="1:7" x14ac:dyDescent="0.25">
      <c r="A289" s="237" t="s">
        <v>171</v>
      </c>
      <c r="B289" s="237"/>
      <c r="C289" s="162"/>
      <c r="D289" s="162"/>
      <c r="E289" s="161">
        <f>E248+E253+E258+E263+E272</f>
        <v>68995.319999999992</v>
      </c>
      <c r="F289" s="161">
        <f>F248+F253+F258+F263+F272+F277</f>
        <v>437056.07999999996</v>
      </c>
      <c r="G289" s="169">
        <f t="shared" si="25"/>
        <v>633.45757364412543</v>
      </c>
    </row>
    <row r="290" spans="1:7" x14ac:dyDescent="0.25">
      <c r="E290" s="2"/>
    </row>
    <row r="291" spans="1:7" x14ac:dyDescent="0.25">
      <c r="E291" s="2"/>
    </row>
    <row r="292" spans="1:7" x14ac:dyDescent="0.25">
      <c r="E292" s="97"/>
    </row>
  </sheetData>
  <mergeCells count="240">
    <mergeCell ref="A284:B284"/>
    <mergeCell ref="A285:B285"/>
    <mergeCell ref="A287:B287"/>
    <mergeCell ref="A288:B288"/>
    <mergeCell ref="A289:B289"/>
    <mergeCell ref="A263:B263"/>
    <mergeCell ref="A277:B277"/>
    <mergeCell ref="A281:B281"/>
    <mergeCell ref="A282:B282"/>
    <mergeCell ref="A283:B283"/>
    <mergeCell ref="A286:B286"/>
    <mergeCell ref="A237:B237"/>
    <mergeCell ref="A238:B238"/>
    <mergeCell ref="A241:G241"/>
    <mergeCell ref="A248:B248"/>
    <mergeCell ref="A253:B253"/>
    <mergeCell ref="A258:B258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47</vt:i4>
      </vt:variant>
    </vt:vector>
  </HeadingPairs>
  <TitlesOfParts>
    <vt:vector size="53" baseType="lpstr">
      <vt:lpstr>Ekonomska</vt:lpstr>
      <vt:lpstr>Po izvorima</vt:lpstr>
      <vt:lpstr>Rashodi -funkcijska</vt:lpstr>
      <vt:lpstr>Programska</vt:lpstr>
      <vt:lpstr>Sažetak</vt:lpstr>
      <vt:lpstr>Kontrolna tablica</vt:lpstr>
      <vt:lpstr>'Po izvorima'!__CDS_P1_G1__</vt:lpstr>
      <vt:lpstr>__CDS_P1_G1__</vt:lpstr>
      <vt:lpstr>'Po izvorima'!__CDS_P1_G2__</vt:lpstr>
      <vt:lpstr>__CDS_P1_G2__</vt:lpstr>
      <vt:lpstr>'Po izvorima'!__CDS_P1_G3__</vt:lpstr>
      <vt:lpstr>__CDS_P1_G3__</vt:lpstr>
      <vt:lpstr>'Po izvorima'!__CDS_P1_G4__</vt:lpstr>
      <vt:lpstr>__CDS_P1_G4__</vt:lpstr>
      <vt:lpstr>'Po izvorima'!__CDS_P1_G5__</vt:lpstr>
      <vt:lpstr>__CDS_P1_G5__</vt:lpstr>
      <vt:lpstr>'Po izvorima'!__CDS_P1_G6__</vt:lpstr>
      <vt:lpstr>__CDS_P1_G6__</vt:lpstr>
      <vt:lpstr>'Po izvorima'!__CDSG1__</vt:lpstr>
      <vt:lpstr>Programska!__CDSG1__</vt:lpstr>
      <vt:lpstr>__CDSG1__</vt:lpstr>
      <vt:lpstr>'Po izvorima'!__CDSG2__</vt:lpstr>
      <vt:lpstr>Programska!__CDSG2__</vt:lpstr>
      <vt:lpstr>__CDSG2__</vt:lpstr>
      <vt:lpstr>'Po izvorima'!__CDSG3__</vt:lpstr>
      <vt:lpstr>Programska!__CDSG3__</vt:lpstr>
      <vt:lpstr>__CDSG3__</vt:lpstr>
      <vt:lpstr>'Po izvorima'!__CDSG4__</vt:lpstr>
      <vt:lpstr>Programska!__CDSG4__</vt:lpstr>
      <vt:lpstr>__CDSG4__</vt:lpstr>
      <vt:lpstr>'Po izvorima'!__CDSG5__</vt:lpstr>
      <vt:lpstr>Programska!__CDSG5__</vt:lpstr>
      <vt:lpstr>__CDSG5__</vt:lpstr>
      <vt:lpstr>'Po izvorima'!__CDSG6__</vt:lpstr>
      <vt:lpstr>Programska!__CDSG6__</vt:lpstr>
      <vt:lpstr>__CDSG6__</vt:lpstr>
      <vt:lpstr>'Po izvorima'!__CDSG7__</vt:lpstr>
      <vt:lpstr>Programska!__CDSG7__</vt:lpstr>
      <vt:lpstr>__CDSG7__</vt:lpstr>
      <vt:lpstr>'Po izvorima'!__CDSG8__</vt:lpstr>
      <vt:lpstr>Programska!__CDSG8__</vt:lpstr>
      <vt:lpstr>__CDSG8__</vt:lpstr>
      <vt:lpstr>'Po izvorima'!__CDSG9__</vt:lpstr>
      <vt:lpstr>Programska!__CDSG9__</vt:lpstr>
      <vt:lpstr>__CDSG9__</vt:lpstr>
      <vt:lpstr>'Po izvorima'!__CDSNaslov__</vt:lpstr>
      <vt:lpstr>Programska!__CDSNaslov__</vt:lpstr>
      <vt:lpstr>__CDSNaslov__</vt:lpstr>
      <vt:lpstr>'Po izvorima'!__Main__</vt:lpstr>
      <vt:lpstr>Programska!__Main__</vt:lpstr>
      <vt:lpstr>__Main__</vt:lpstr>
      <vt:lpstr>'Kontrolna tablica'!Podrucje_ispisa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User</cp:lastModifiedBy>
  <cp:lastPrinted>2023-07-02T15:05:55Z</cp:lastPrinted>
  <dcterms:created xsi:type="dcterms:W3CDTF">2022-08-26T07:26:16Z</dcterms:created>
  <dcterms:modified xsi:type="dcterms:W3CDTF">2023-08-25T09:14:20Z</dcterms:modified>
</cp:coreProperties>
</file>